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t 2566\O12\"/>
    </mc:Choice>
  </mc:AlternateContent>
  <bookViews>
    <workbookView xWindow="0" yWindow="0" windowWidth="20490" windowHeight="7755" tabRatio="823" activeTab="2"/>
  </bookViews>
  <sheets>
    <sheet name="รวมทั้งหมด " sheetId="39" r:id="rId1"/>
    <sheet name="กิจกรรมพัฒนาผู้เรียน" sheetId="46" r:id="rId2"/>
    <sheet name="วิชาการ65" sheetId="33" r:id="rId3"/>
    <sheet name="บริหารงานทั่วไป65" sheetId="24" r:id="rId4"/>
    <sheet name="บุคคล65" sheetId="27" r:id="rId5"/>
    <sheet name="งบประมาณ65" sheetId="28" r:id="rId6"/>
    <sheet name="สรุป" sheetId="37" r:id="rId7"/>
    <sheet name="สรุปเงินบำรุงฯ" sheetId="47" r:id="rId8"/>
  </sheets>
  <definedNames>
    <definedName name="_xlnm.Print_Area" localSheetId="2">วิชาการ65!$A$30:$J$46</definedName>
  </definedNames>
  <calcPr calcId="152511"/>
  <fileRecoveryPr autoRecover="0"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33" l="1"/>
  <c r="H37" i="33"/>
  <c r="I37" i="33" s="1"/>
  <c r="H35" i="33"/>
  <c r="I35" i="33" s="1"/>
  <c r="C42" i="33" l="1"/>
  <c r="C41" i="33"/>
  <c r="B18" i="39"/>
  <c r="C18" i="39"/>
  <c r="F9" i="24" l="1"/>
  <c r="F21" i="24" s="1"/>
  <c r="D9" i="24"/>
  <c r="D21" i="24" s="1"/>
  <c r="C9" i="24"/>
  <c r="C21" i="24" s="1"/>
  <c r="H31" i="33"/>
  <c r="H32" i="33"/>
  <c r="H33" i="33"/>
  <c r="H30" i="33"/>
  <c r="I30" i="33" s="1"/>
  <c r="H20" i="33"/>
  <c r="H26" i="33"/>
  <c r="I26" i="33" s="1"/>
  <c r="H27" i="33"/>
  <c r="I27" i="33" s="1"/>
  <c r="H28" i="33"/>
  <c r="I28" i="33" s="1"/>
  <c r="H29" i="33"/>
  <c r="I29" i="33" s="1"/>
  <c r="H25" i="33"/>
  <c r="I25" i="33" s="1"/>
  <c r="H9" i="24" l="1"/>
  <c r="I9" i="24" s="1"/>
  <c r="H21" i="24"/>
  <c r="I21" i="24" s="1"/>
  <c r="B10" i="46"/>
  <c r="B11" i="46"/>
  <c r="C11" i="46"/>
  <c r="B13" i="46"/>
  <c r="B14" i="46"/>
  <c r="B15" i="46"/>
  <c r="B16" i="46"/>
  <c r="B17" i="46"/>
  <c r="B18" i="46"/>
  <c r="C14" i="46"/>
  <c r="C15" i="46"/>
  <c r="C16" i="46"/>
  <c r="C17" i="46"/>
  <c r="C18" i="46"/>
  <c r="C13" i="46"/>
  <c r="C43" i="33"/>
  <c r="C40" i="33"/>
  <c r="F24" i="33" l="1"/>
  <c r="D24" i="33"/>
  <c r="H11" i="24"/>
  <c r="I11" i="24" s="1"/>
  <c r="H24" i="33" l="1"/>
  <c r="D38" i="33"/>
  <c r="I24" i="33" l="1"/>
  <c r="F38" i="33"/>
  <c r="C11" i="27" l="1"/>
  <c r="D13" i="37"/>
  <c r="L13" i="37"/>
  <c r="C9" i="28"/>
  <c r="B19" i="46"/>
  <c r="J9" i="39"/>
  <c r="G9" i="39"/>
  <c r="F9" i="39"/>
  <c r="H9" i="39" s="1"/>
  <c r="F13" i="37"/>
  <c r="E38" i="33"/>
  <c r="H10" i="24"/>
  <c r="I10" i="24" s="1"/>
  <c r="H12" i="24"/>
  <c r="I12" i="24" s="1"/>
  <c r="H13" i="24"/>
  <c r="I13" i="24" s="1"/>
  <c r="H14" i="24"/>
  <c r="I14" i="24" s="1"/>
  <c r="D9" i="28"/>
  <c r="H34" i="33"/>
  <c r="I34" i="33" s="1"/>
  <c r="G38" i="33"/>
  <c r="K9" i="39"/>
  <c r="D21" i="37" l="1"/>
  <c r="F21" i="37"/>
  <c r="H13" i="37"/>
  <c r="C9" i="47"/>
  <c r="C8" i="47"/>
  <c r="B9" i="47"/>
  <c r="B8" i="47"/>
  <c r="H8" i="47" s="1"/>
  <c r="L9" i="47" l="1"/>
  <c r="I9" i="47"/>
  <c r="I8" i="47"/>
  <c r="J8" i="47" s="1"/>
  <c r="F8" i="47"/>
  <c r="H9" i="47"/>
  <c r="K9" i="47"/>
  <c r="L8" i="47"/>
  <c r="K8" i="47"/>
  <c r="R13" i="39"/>
  <c r="O13" i="39"/>
  <c r="N13" i="39"/>
  <c r="J9" i="47" l="1"/>
  <c r="M9" i="47"/>
  <c r="M8" i="47"/>
  <c r="F9" i="47"/>
  <c r="E9" i="47"/>
  <c r="E8" i="47"/>
  <c r="N9" i="47" l="1"/>
  <c r="G9" i="47"/>
  <c r="N8" i="47"/>
  <c r="G8" i="47"/>
  <c r="F18" i="46" l="1"/>
  <c r="F17" i="46"/>
  <c r="F16" i="46"/>
  <c r="F15" i="46"/>
  <c r="F14" i="46"/>
  <c r="F13" i="46"/>
  <c r="F11" i="46"/>
  <c r="C10" i="46"/>
  <c r="F10" i="46" s="1"/>
  <c r="E18" i="46"/>
  <c r="E17" i="46"/>
  <c r="E16" i="46"/>
  <c r="E15" i="46"/>
  <c r="E14" i="46"/>
  <c r="E13" i="46"/>
  <c r="E11" i="46"/>
  <c r="E10" i="46"/>
  <c r="H7" i="27"/>
  <c r="I7" i="27" s="1"/>
  <c r="H8" i="27"/>
  <c r="I8" i="27" s="1"/>
  <c r="H9" i="27"/>
  <c r="I9" i="27" s="1"/>
  <c r="H10" i="27"/>
  <c r="I10" i="27" s="1"/>
  <c r="H19" i="33"/>
  <c r="H23" i="33"/>
  <c r="I23" i="33" s="1"/>
  <c r="H21" i="33"/>
  <c r="I21" i="33" s="1"/>
  <c r="I33" i="33"/>
  <c r="I32" i="33"/>
  <c r="I31" i="33"/>
  <c r="R12" i="39"/>
  <c r="R14" i="39"/>
  <c r="F10" i="39"/>
  <c r="K15" i="46" l="1"/>
  <c r="Q15" i="46"/>
  <c r="H15" i="46"/>
  <c r="L15" i="46"/>
  <c r="R15" i="46"/>
  <c r="I15" i="46"/>
  <c r="Q16" i="46"/>
  <c r="H16" i="46"/>
  <c r="K16" i="46"/>
  <c r="L16" i="46"/>
  <c r="I16" i="46"/>
  <c r="R16" i="46"/>
  <c r="H17" i="46"/>
  <c r="Q17" i="46"/>
  <c r="K17" i="46"/>
  <c r="R17" i="46"/>
  <c r="I17" i="46"/>
  <c r="L17" i="46"/>
  <c r="K14" i="46"/>
  <c r="Q14" i="46"/>
  <c r="H14" i="46"/>
  <c r="K18" i="46"/>
  <c r="Q18" i="46"/>
  <c r="H18" i="46"/>
  <c r="R14" i="46"/>
  <c r="I14" i="46"/>
  <c r="L14" i="46"/>
  <c r="R18" i="46"/>
  <c r="I18" i="46"/>
  <c r="L18" i="46"/>
  <c r="Q13" i="46"/>
  <c r="K13" i="46"/>
  <c r="H13" i="46"/>
  <c r="R13" i="46"/>
  <c r="S13" i="46" s="1"/>
  <c r="L13" i="46"/>
  <c r="I13" i="46"/>
  <c r="K11" i="46"/>
  <c r="H11" i="46"/>
  <c r="Q11" i="46"/>
  <c r="L11" i="46"/>
  <c r="I11" i="46"/>
  <c r="R11" i="46"/>
  <c r="Q10" i="46"/>
  <c r="K10" i="46"/>
  <c r="H10" i="46"/>
  <c r="R10" i="46"/>
  <c r="I10" i="46"/>
  <c r="I12" i="46" s="1"/>
  <c r="L10" i="46"/>
  <c r="O10" i="46"/>
  <c r="O13" i="46"/>
  <c r="O16" i="46"/>
  <c r="O17" i="46"/>
  <c r="O14" i="46"/>
  <c r="O18" i="46"/>
  <c r="O15" i="46"/>
  <c r="N18" i="46"/>
  <c r="N17" i="46"/>
  <c r="N16" i="46"/>
  <c r="N15" i="46"/>
  <c r="N14" i="46"/>
  <c r="N13" i="46"/>
  <c r="O11" i="46"/>
  <c r="N11" i="46"/>
  <c r="N10" i="46"/>
  <c r="G10" i="46"/>
  <c r="S14" i="46"/>
  <c r="G18" i="46"/>
  <c r="G13" i="46"/>
  <c r="G11" i="46"/>
  <c r="G12" i="46" s="1"/>
  <c r="G16" i="46"/>
  <c r="F19" i="46"/>
  <c r="G17" i="46"/>
  <c r="E12" i="46"/>
  <c r="G14" i="46"/>
  <c r="F12" i="46"/>
  <c r="G15" i="46"/>
  <c r="E19" i="46"/>
  <c r="L12" i="46" l="1"/>
  <c r="J13" i="46"/>
  <c r="O12" i="46"/>
  <c r="J10" i="46"/>
  <c r="J14" i="46"/>
  <c r="S11" i="46"/>
  <c r="M14" i="46"/>
  <c r="Q19" i="46"/>
  <c r="F20" i="46"/>
  <c r="R12" i="46"/>
  <c r="E20" i="46"/>
  <c r="M15" i="46"/>
  <c r="M18" i="46"/>
  <c r="M17" i="46"/>
  <c r="M16" i="46"/>
  <c r="P15" i="46"/>
  <c r="S15" i="46"/>
  <c r="L19" i="46"/>
  <c r="L20" i="46" s="1"/>
  <c r="S16" i="46"/>
  <c r="S17" i="46"/>
  <c r="H12" i="46"/>
  <c r="G19" i="46"/>
  <c r="G20" i="46" s="1"/>
  <c r="J18" i="46"/>
  <c r="P14" i="46"/>
  <c r="S18" i="46"/>
  <c r="P17" i="46"/>
  <c r="J15" i="46"/>
  <c r="P11" i="46"/>
  <c r="N12" i="46"/>
  <c r="P10" i="46"/>
  <c r="J11" i="46"/>
  <c r="J17" i="46"/>
  <c r="M13" i="46"/>
  <c r="K19" i="46"/>
  <c r="M10" i="46"/>
  <c r="K12" i="46"/>
  <c r="P18" i="46"/>
  <c r="O19" i="46"/>
  <c r="O20" i="46" s="1"/>
  <c r="S10" i="46"/>
  <c r="Q12" i="46"/>
  <c r="I19" i="46"/>
  <c r="I20" i="46" s="1"/>
  <c r="H19" i="46"/>
  <c r="N19" i="46"/>
  <c r="P13" i="46"/>
  <c r="M11" i="46"/>
  <c r="R19" i="46"/>
  <c r="P16" i="46"/>
  <c r="J16" i="46"/>
  <c r="S12" i="46" l="1"/>
  <c r="T14" i="46"/>
  <c r="R20" i="46"/>
  <c r="T10" i="46"/>
  <c r="T15" i="46"/>
  <c r="J19" i="46"/>
  <c r="M19" i="46"/>
  <c r="T13" i="46"/>
  <c r="Q20" i="46"/>
  <c r="T18" i="46"/>
  <c r="P12" i="46"/>
  <c r="T16" i="46"/>
  <c r="S19" i="46"/>
  <c r="M12" i="46"/>
  <c r="T17" i="46"/>
  <c r="J12" i="46"/>
  <c r="T11" i="46"/>
  <c r="H20" i="46"/>
  <c r="P19" i="46"/>
  <c r="K20" i="46"/>
  <c r="N20" i="46"/>
  <c r="H15" i="24"/>
  <c r="I15" i="24" s="1"/>
  <c r="S20" i="46" l="1"/>
  <c r="M20" i="46"/>
  <c r="P20" i="46"/>
  <c r="T19" i="46"/>
  <c r="J20" i="46"/>
  <c r="T12" i="46"/>
  <c r="F9" i="28"/>
  <c r="H9" i="28" s="1"/>
  <c r="I9" i="28" s="1"/>
  <c r="T20" i="46" l="1"/>
  <c r="T21" i="46" s="1"/>
  <c r="H8" i="28"/>
  <c r="I8" i="28" s="1"/>
  <c r="B11" i="39" l="1"/>
  <c r="B19" i="39" s="1"/>
  <c r="D23" i="24" l="1"/>
  <c r="E20" i="24"/>
  <c r="B12" i="46"/>
  <c r="B7" i="47"/>
  <c r="B7" i="37"/>
  <c r="E7" i="37" s="1"/>
  <c r="C44" i="33"/>
  <c r="E7" i="47" l="1"/>
  <c r="H7" i="47"/>
  <c r="H10" i="47" s="1"/>
  <c r="K7" i="47"/>
  <c r="K10" i="47" s="1"/>
  <c r="K7" i="37"/>
  <c r="N7" i="37"/>
  <c r="B20" i="46"/>
  <c r="B10" i="47"/>
  <c r="H7" i="37"/>
  <c r="G13" i="39"/>
  <c r="G12" i="39"/>
  <c r="G10" i="39"/>
  <c r="O9" i="39"/>
  <c r="E10" i="47" l="1"/>
  <c r="E12" i="27" s="1"/>
  <c r="Q7" i="37"/>
  <c r="G11" i="39"/>
  <c r="H6" i="28"/>
  <c r="H7" i="24"/>
  <c r="H8" i="24"/>
  <c r="I8" i="24" s="1"/>
  <c r="H16" i="24"/>
  <c r="H17" i="24"/>
  <c r="H18" i="24"/>
  <c r="H19" i="24"/>
  <c r="H6" i="24"/>
  <c r="I6" i="24" s="1"/>
  <c r="I20" i="33" l="1"/>
  <c r="L14" i="37"/>
  <c r="H22" i="33"/>
  <c r="I22" i="33" l="1"/>
  <c r="L15" i="37" l="1"/>
  <c r="F11" i="27"/>
  <c r="F15" i="37" s="1"/>
  <c r="I7" i="24"/>
  <c r="I16" i="24"/>
  <c r="I18" i="24"/>
  <c r="I19" i="24"/>
  <c r="H6" i="27"/>
  <c r="I6" i="27" s="1"/>
  <c r="I6" i="28"/>
  <c r="H9" i="33"/>
  <c r="I9" i="33" s="1"/>
  <c r="H10" i="33"/>
  <c r="I10" i="33" s="1"/>
  <c r="H6" i="33"/>
  <c r="H11" i="33"/>
  <c r="H12" i="33"/>
  <c r="I12" i="33" s="1"/>
  <c r="H13" i="33"/>
  <c r="H14" i="33"/>
  <c r="I14" i="33" s="1"/>
  <c r="H15" i="33"/>
  <c r="H16" i="33"/>
  <c r="I16" i="33" s="1"/>
  <c r="H17" i="33"/>
  <c r="H18" i="33"/>
  <c r="I18" i="33" s="1"/>
  <c r="H7" i="33"/>
  <c r="I7" i="33" s="1"/>
  <c r="H8" i="33"/>
  <c r="H7" i="28"/>
  <c r="I7" i="28" s="1"/>
  <c r="T17" i="39"/>
  <c r="R17" i="39"/>
  <c r="O17" i="39"/>
  <c r="N17" i="39"/>
  <c r="K17" i="39"/>
  <c r="J17" i="39"/>
  <c r="G17" i="39"/>
  <c r="F17" i="39"/>
  <c r="T16" i="39"/>
  <c r="R16" i="39"/>
  <c r="O16" i="39"/>
  <c r="N16" i="39"/>
  <c r="K16" i="39"/>
  <c r="J16" i="39"/>
  <c r="G16" i="39"/>
  <c r="F16" i="39"/>
  <c r="T15" i="39"/>
  <c r="R15" i="39"/>
  <c r="R18" i="39" s="1"/>
  <c r="O15" i="39"/>
  <c r="N15" i="39"/>
  <c r="K15" i="39"/>
  <c r="J15" i="39"/>
  <c r="G15" i="39"/>
  <c r="F15" i="39"/>
  <c r="T14" i="39"/>
  <c r="O14" i="39"/>
  <c r="N14" i="39"/>
  <c r="K14" i="39"/>
  <c r="J14" i="39"/>
  <c r="G14" i="39"/>
  <c r="F14" i="39"/>
  <c r="T13" i="39"/>
  <c r="K13" i="39"/>
  <c r="J13" i="39"/>
  <c r="F13" i="39"/>
  <c r="H13" i="39" s="1"/>
  <c r="T12" i="39"/>
  <c r="O12" i="39"/>
  <c r="N12" i="39"/>
  <c r="K12" i="39"/>
  <c r="J12" i="39"/>
  <c r="F12" i="39"/>
  <c r="C11" i="39"/>
  <c r="B6" i="37"/>
  <c r="E6" i="37" s="1"/>
  <c r="T10" i="39"/>
  <c r="R10" i="39"/>
  <c r="O10" i="39"/>
  <c r="O11" i="39" s="1"/>
  <c r="N10" i="39"/>
  <c r="K10" i="39"/>
  <c r="J10" i="39"/>
  <c r="H10" i="39"/>
  <c r="T9" i="39"/>
  <c r="R9" i="39"/>
  <c r="N9" i="39"/>
  <c r="I8" i="33" l="1"/>
  <c r="H38" i="33"/>
  <c r="B8" i="37"/>
  <c r="H17" i="39"/>
  <c r="I11" i="33"/>
  <c r="I6" i="33"/>
  <c r="H11" i="27"/>
  <c r="I11" i="27" s="1"/>
  <c r="H15" i="39"/>
  <c r="C12" i="46"/>
  <c r="C7" i="47"/>
  <c r="P15" i="39"/>
  <c r="K18" i="39"/>
  <c r="L13" i="39"/>
  <c r="G18" i="39"/>
  <c r="G19" i="39" s="1"/>
  <c r="N18" i="39"/>
  <c r="C19" i="46"/>
  <c r="C7" i="37"/>
  <c r="F7" i="37" s="1"/>
  <c r="G7" i="37" s="1"/>
  <c r="L10" i="39"/>
  <c r="F18" i="39"/>
  <c r="O18" i="39"/>
  <c r="O19" i="39" s="1"/>
  <c r="F39" i="33" s="1"/>
  <c r="H14" i="39"/>
  <c r="J18" i="39"/>
  <c r="T18" i="39"/>
  <c r="P13" i="39"/>
  <c r="I17" i="33"/>
  <c r="I13" i="33"/>
  <c r="C6" i="37"/>
  <c r="F6" i="37" s="1"/>
  <c r="C19" i="39"/>
  <c r="K11" i="39"/>
  <c r="T11" i="39"/>
  <c r="P10" i="39"/>
  <c r="D10" i="39" s="1"/>
  <c r="L17" i="39"/>
  <c r="N11" i="39"/>
  <c r="F11" i="39"/>
  <c r="R11" i="39"/>
  <c r="R19" i="39" s="1"/>
  <c r="I15" i="33"/>
  <c r="I19" i="33"/>
  <c r="P17" i="39"/>
  <c r="L14" i="39"/>
  <c r="L15" i="39"/>
  <c r="L16" i="39"/>
  <c r="P16" i="39"/>
  <c r="P14" i="39"/>
  <c r="P12" i="39"/>
  <c r="H11" i="39"/>
  <c r="L12" i="39"/>
  <c r="H16" i="39"/>
  <c r="J11" i="39"/>
  <c r="P9" i="39"/>
  <c r="H12" i="39"/>
  <c r="L9" i="39"/>
  <c r="D9" i="39" s="1"/>
  <c r="N19" i="39" l="1"/>
  <c r="D39" i="33" s="1"/>
  <c r="D41" i="33" s="1"/>
  <c r="I38" i="33"/>
  <c r="G6" i="37"/>
  <c r="G8" i="37" s="1"/>
  <c r="F43" i="33"/>
  <c r="F41" i="33"/>
  <c r="F40" i="33"/>
  <c r="D43" i="33"/>
  <c r="D40" i="33"/>
  <c r="C20" i="46"/>
  <c r="G20" i="24"/>
  <c r="D13" i="39"/>
  <c r="O6" i="37"/>
  <c r="R6" i="37" s="1"/>
  <c r="L6" i="37"/>
  <c r="F7" i="47"/>
  <c r="F10" i="47" s="1"/>
  <c r="I7" i="47"/>
  <c r="K6" i="37"/>
  <c r="N6" i="37"/>
  <c r="P6" i="37" s="1"/>
  <c r="Q6" i="37"/>
  <c r="Q8" i="37" s="1"/>
  <c r="H6" i="37"/>
  <c r="F42" i="33"/>
  <c r="D42" i="33"/>
  <c r="F23" i="24"/>
  <c r="H23" i="24" s="1"/>
  <c r="H20" i="24"/>
  <c r="I20" i="24" s="1"/>
  <c r="L7" i="37"/>
  <c r="M7" i="37" s="1"/>
  <c r="O7" i="37"/>
  <c r="P7" i="37" s="1"/>
  <c r="H39" i="33"/>
  <c r="I39" i="33" s="1"/>
  <c r="D15" i="39"/>
  <c r="D17" i="39"/>
  <c r="C10" i="47"/>
  <c r="L7" i="47"/>
  <c r="T19" i="39"/>
  <c r="P18" i="39"/>
  <c r="K19" i="39"/>
  <c r="D11" i="39"/>
  <c r="D16" i="39"/>
  <c r="J19" i="39"/>
  <c r="F19" i="39"/>
  <c r="L18" i="39"/>
  <c r="D12" i="39"/>
  <c r="H18" i="39"/>
  <c r="H19" i="39" s="1"/>
  <c r="P11" i="39"/>
  <c r="D14" i="39"/>
  <c r="I7" i="37"/>
  <c r="J7" i="37" s="1"/>
  <c r="L11" i="39"/>
  <c r="D11" i="27"/>
  <c r="H43" i="33" l="1"/>
  <c r="I43" i="33" s="1"/>
  <c r="F44" i="33"/>
  <c r="P19" i="39"/>
  <c r="L10" i="47"/>
  <c r="M7" i="47"/>
  <c r="M10" i="47" s="1"/>
  <c r="G12" i="27"/>
  <c r="H12" i="27" s="1"/>
  <c r="G7" i="47"/>
  <c r="G10" i="47" s="1"/>
  <c r="I10" i="47"/>
  <c r="J7" i="47"/>
  <c r="J10" i="47" s="1"/>
  <c r="R7" i="37"/>
  <c r="R8" i="37" s="1"/>
  <c r="D18" i="39"/>
  <c r="D19" i="39" s="1"/>
  <c r="L19" i="39"/>
  <c r="S7" i="37" l="1"/>
  <c r="I12" i="27"/>
  <c r="N7" i="47"/>
  <c r="N10" i="47" s="1"/>
  <c r="H42" i="33"/>
  <c r="I42" i="33" s="1"/>
  <c r="H41" i="33"/>
  <c r="I41" i="33" s="1"/>
  <c r="D15" i="37"/>
  <c r="D23" i="37" s="1"/>
  <c r="F23" i="37"/>
  <c r="F14" i="37"/>
  <c r="F16" i="37"/>
  <c r="F24" i="37" s="1"/>
  <c r="F22" i="37" l="1"/>
  <c r="F25" i="37" s="1"/>
  <c r="F17" i="37"/>
  <c r="H23" i="37"/>
  <c r="H40" i="33"/>
  <c r="I40" i="33" s="1"/>
  <c r="D44" i="33"/>
  <c r="D14" i="37"/>
  <c r="D22" i="37" s="1"/>
  <c r="H15" i="37"/>
  <c r="H22" i="37" l="1"/>
  <c r="H14" i="37"/>
  <c r="I6" i="37"/>
  <c r="F8" i="37"/>
  <c r="C8" i="37"/>
  <c r="I8" i="37" l="1"/>
  <c r="M6" i="37"/>
  <c r="M8" i="37" s="1"/>
  <c r="L8" i="37"/>
  <c r="H8" i="37"/>
  <c r="E8" i="37"/>
  <c r="O8" i="37"/>
  <c r="F10" i="28" s="1"/>
  <c r="N8" i="37" l="1"/>
  <c r="P8" i="37"/>
  <c r="K8" i="37"/>
  <c r="J6" i="37"/>
  <c r="J8" i="37" s="1"/>
  <c r="D10" i="28" l="1"/>
  <c r="H10" i="28" s="1"/>
  <c r="I10" i="28" s="1"/>
  <c r="S6" i="37"/>
  <c r="D16" i="37"/>
  <c r="S8" i="37" l="1"/>
  <c r="H16" i="37"/>
  <c r="D17" i="37"/>
  <c r="H44" i="33"/>
  <c r="I44" i="33" s="1"/>
  <c r="L16" i="37"/>
  <c r="D24" i="37" s="1"/>
  <c r="L17" i="37" l="1"/>
  <c r="R14" i="37" s="1"/>
  <c r="H24" i="37"/>
  <c r="R15" i="37" l="1"/>
  <c r="N13" i="37"/>
  <c r="N16" i="37"/>
  <c r="N14" i="37"/>
  <c r="N15" i="37"/>
  <c r="I17" i="24"/>
  <c r="D25" i="37"/>
  <c r="H25" i="37" s="1"/>
  <c r="N17" i="37" l="1"/>
  <c r="H21" i="37"/>
  <c r="H17" i="37"/>
  <c r="J13" i="37" s="1"/>
  <c r="J22" i="37" l="1"/>
  <c r="J23" i="37"/>
  <c r="J24" i="37"/>
  <c r="J21" i="37"/>
  <c r="J16" i="37"/>
  <c r="J15" i="37"/>
  <c r="J14" i="37"/>
  <c r="J25" i="37" l="1"/>
  <c r="J17" i="37"/>
</calcChain>
</file>

<file path=xl/sharedStrings.xml><?xml version="1.0" encoding="utf-8"?>
<sst xmlns="http://schemas.openxmlformats.org/spreadsheetml/2006/main" count="487" uniqueCount="222">
  <si>
    <t>ที่</t>
  </si>
  <si>
    <t>โครงการ</t>
  </si>
  <si>
    <t>งบกลางสำรองจ่าย</t>
  </si>
  <si>
    <t>เงินรายได้</t>
  </si>
  <si>
    <t>เงินอุดหนุน</t>
  </si>
  <si>
    <t>ยอดยกมา</t>
  </si>
  <si>
    <t xml:space="preserve"> กิจกรรมพัฒนาผู้เรียน</t>
  </si>
  <si>
    <t>รวมงบอุดหนุนรายหัวที่ได้รับ</t>
  </si>
  <si>
    <t>ผู้รับผิดชอบ</t>
  </si>
  <si>
    <t>ชั้น</t>
  </si>
  <si>
    <t>รายการ</t>
  </si>
  <si>
    <t>จำนวน</t>
  </si>
  <si>
    <t>งบ</t>
  </si>
  <si>
    <t>เงินอุดหนุนรายหัว</t>
  </si>
  <si>
    <t>ค่าอุปกรณ์การเรียน</t>
  </si>
  <si>
    <t>ค่าหนังสือ</t>
  </si>
  <si>
    <t>ค่าเครื่องแบบนักเรียน</t>
  </si>
  <si>
    <t>นักเรียน</t>
  </si>
  <si>
    <t>ประมาณ</t>
  </si>
  <si>
    <t>จำนวนเงิน</t>
  </si>
  <si>
    <t>ทั้งหมด</t>
  </si>
  <si>
    <t>ต่อคน/ปี</t>
  </si>
  <si>
    <t>ได้รับ</t>
  </si>
  <si>
    <t>อ.2</t>
  </si>
  <si>
    <t>รวมอนุบาล</t>
  </si>
  <si>
    <t>ป.1</t>
  </si>
  <si>
    <t>ป.2</t>
  </si>
  <si>
    <t>ป.3</t>
  </si>
  <si>
    <t>ป.4</t>
  </si>
  <si>
    <t>ป.5</t>
  </si>
  <si>
    <t>ป.6</t>
  </si>
  <si>
    <t>รวมประถม</t>
  </si>
  <si>
    <t>รวมทังหมด</t>
  </si>
  <si>
    <t>หมายเหตุ</t>
  </si>
  <si>
    <t>รวม</t>
  </si>
  <si>
    <t>รวมทั้งหมด</t>
  </si>
  <si>
    <t>จำนวนนักเรียน</t>
  </si>
  <si>
    <t xml:space="preserve">จัดสรร </t>
  </si>
  <si>
    <t>งบประมาณทั้งหมด</t>
  </si>
  <si>
    <t>งบดำเนินการ 60%</t>
  </si>
  <si>
    <t>คงหลือ (หลังหักงบกลาง)</t>
  </si>
  <si>
    <t>ระดับชั้น</t>
  </si>
  <si>
    <t>อนุบาล</t>
  </si>
  <si>
    <t>ประถม</t>
  </si>
  <si>
    <t>ร้อยละ</t>
  </si>
  <si>
    <t xml:space="preserve">  งบประมาณ ของโครงการ</t>
  </si>
  <si>
    <t>กิจกรรมวันสำคัญ</t>
  </si>
  <si>
    <t>รวมงบกิจกรรมพัฒนาผู้เรียน</t>
  </si>
  <si>
    <t>งบประมาณของโครงการ</t>
  </si>
  <si>
    <t>ส่งเสริมความเป็นเลิศผู้เรียนให้มีความรู้และทักษะที่จำเป็นตามหลักสูตร</t>
  </si>
  <si>
    <t>ระดมทรัพยากรเพื่อพัฒนาการศึกษา</t>
  </si>
  <si>
    <t>โครงการพัฒนาครูและบุคลากรทางการศึกษาสู่มืออาชีพ</t>
  </si>
  <si>
    <t>ปรับปรุงภูมิทัศน์ พัฒนาอาคารสถานที่และแหล่งการเรียนรู้</t>
  </si>
  <si>
    <t>อ.3</t>
  </si>
  <si>
    <t>คงเหลือ</t>
  </si>
  <si>
    <t>วิชาการ</t>
  </si>
  <si>
    <t>บุคคล</t>
  </si>
  <si>
    <t>จัดประสบการณ์เพื่อส่งเสริมพัฒนาการเด็กปฐมวัย</t>
  </si>
  <si>
    <t>ประกันคุณภาพภายในสถานศึกษา</t>
  </si>
  <si>
    <t>ครูชีวัน</t>
  </si>
  <si>
    <t>ครูวัลทิน</t>
  </si>
  <si>
    <t>ครูศุภนิตย์</t>
  </si>
  <si>
    <t>ครูนราธร</t>
  </si>
  <si>
    <t>ครูนิพจน์</t>
  </si>
  <si>
    <t>ครูสมเกียรติ</t>
  </si>
  <si>
    <t>ครูรัตติกาล</t>
  </si>
  <si>
    <t>ครูวรวรรณ</t>
  </si>
  <si>
    <t>ครูพัชรีภรณ์</t>
  </si>
  <si>
    <t>ครูสุวิมล</t>
  </si>
  <si>
    <t>วัสดุสำนักงาน</t>
  </si>
  <si>
    <t>ครูสุรัติ</t>
  </si>
  <si>
    <t>อนามัยโรงเรียน</t>
  </si>
  <si>
    <t>ประชุมผู้ปกครองนักเรียน</t>
  </si>
  <si>
    <t>ครูนัฎรดี</t>
  </si>
  <si>
    <t>พัฒนาระบบข้อมูลสารสนเทศ</t>
  </si>
  <si>
    <t>พัฒนาระบบเทคโนโลยีและประชาสัมพันธ์</t>
  </si>
  <si>
    <t>การรับนักเรียนและสำมโนผู้เรียน</t>
  </si>
  <si>
    <t>สาธารณูปโภค</t>
  </si>
  <si>
    <t>ปัจจัยพื้นฐานนักเรียนยากจน</t>
  </si>
  <si>
    <t>อาหารกลางวัน</t>
  </si>
  <si>
    <t>สหกรณ์โรงเรียน</t>
  </si>
  <si>
    <t>อาหารเสริมนม</t>
  </si>
  <si>
    <t>ประชุมคณะกรรมการสถานศึกษา</t>
  </si>
  <si>
    <t>ประชุมครูและบุคลากร</t>
  </si>
  <si>
    <t>ศึกษาดูงานบุคลากร</t>
  </si>
  <si>
    <t>สร้างขวัญและกำลังใจ</t>
  </si>
  <si>
    <t>นิเทศภายใน</t>
  </si>
  <si>
    <t>จัดจ้างบุคลากร</t>
  </si>
  <si>
    <t>จัดทำแผนปฏิบัติการประจำปี</t>
  </si>
  <si>
    <t>บริหารพัสดุและสินทรัพย์</t>
  </si>
  <si>
    <t>กิจกรรมพัฒนาผู้เรียน</t>
  </si>
  <si>
    <t>งบประมาณ</t>
  </si>
  <si>
    <t xml:space="preserve"> (หน้า2)</t>
  </si>
  <si>
    <t xml:space="preserve">                  รายละเอียดแผนการใช้จ่ายงบประมาณของสถานศึกษา            </t>
  </si>
  <si>
    <t>19.1 วันไหว้ครู</t>
  </si>
  <si>
    <t>19.2 วันเข้าพรรษา</t>
  </si>
  <si>
    <t>กิจกรรมส่งเสริมการแข่งขันกีฬานักเรียน</t>
  </si>
  <si>
    <t>จัดนิทรรศการและแสดงผลงานนักเรียน</t>
  </si>
  <si>
    <t>เงินบำรุงฯ</t>
  </si>
  <si>
    <t>ค่าจ้างครู</t>
  </si>
  <si>
    <t>ค่าจ้างบุคลากร</t>
  </si>
  <si>
    <t>ต่อคน</t>
  </si>
  <si>
    <t>ป.1 - 3</t>
  </si>
  <si>
    <t>ป. 4 - 6</t>
  </si>
  <si>
    <t xml:space="preserve"> (หน้า 5)</t>
  </si>
  <si>
    <t xml:space="preserve"> (หน้า 6)</t>
  </si>
  <si>
    <t xml:space="preserve"> (หน้า 7)</t>
  </si>
  <si>
    <t xml:space="preserve"> (หน้า 8)</t>
  </si>
  <si>
    <t>(หน้า 9)</t>
  </si>
  <si>
    <t xml:space="preserve"> (หน้า 1)</t>
  </si>
  <si>
    <t xml:space="preserve">รายละเอียดแผนการใช้จ่ายงบประมาณของสถานศึกษา  โครงการสนับสนุนค่าใช้จ่ายในการจัดการศึกษาตั้งแต่ระดับชั้นอนุบาลจนจบการศึกษาขั้นพื้นฐาน                           </t>
  </si>
  <si>
    <t>ครูชลิฎา</t>
  </si>
  <si>
    <t>ฝ่ายบริหารงาน</t>
  </si>
  <si>
    <t>งานทั่วไป</t>
  </si>
  <si>
    <t>ครูพิชญา</t>
  </si>
  <si>
    <t>งวด 2/65</t>
  </si>
  <si>
    <t>พัฒนาการจัดการศึกษาเด็กปฐมวัย</t>
  </si>
  <si>
    <t xml:space="preserve">พัฒนาการเรียนรู้เด็กปฐมวัยร่วมกับผู้ปกครอง </t>
  </si>
  <si>
    <t>บริหารวิชาการ</t>
  </si>
  <si>
    <t xml:space="preserve">ระบบงานวัดและประเมินผล </t>
  </si>
  <si>
    <t>ยกระดับผลสัมฤทธิ์ทางการเรียน</t>
  </si>
  <si>
    <t xml:space="preserve">พัฒนาและส่งเสริมการใช้ ICT </t>
  </si>
  <si>
    <t xml:space="preserve">ส่งเสริมการอ่านและการเรียนรู้ </t>
  </si>
  <si>
    <t>ส่งเสริมการเรียนรู้ตามปรัชญาเศรษฐกิจพอเพียง</t>
  </si>
  <si>
    <t xml:space="preserve">พัฒนาดุริยางค์ </t>
  </si>
  <si>
    <t>ครูราชานนท์</t>
  </si>
  <si>
    <t>โครงการเพชรวรนคร</t>
  </si>
  <si>
    <t>รองฯอลิษา</t>
  </si>
  <si>
    <t>ครูกรรณิการ์</t>
  </si>
  <si>
    <t>โครงการพัฒนากิจการนักเรียน</t>
  </si>
  <si>
    <t>4.1 กิจกรรมส่งเสริมระเบียบวินัยและแก้ไขพฤติกรรมนักเรียน</t>
  </si>
  <si>
    <t>4.2 กิจกรรมส่งเสริมคุณธรรมจริยธรรมนักเรียน</t>
  </si>
  <si>
    <t>4.3 กิจกรรมส่งเสริมประชาธิปไตยและสภานักเรียน</t>
  </si>
  <si>
    <t>4.4 กิจกรรมสถานศึกษาสีขาว</t>
  </si>
  <si>
    <t>4.5 กิจกรรมระบบดูแลช่วยเหลือนักเรียน</t>
  </si>
  <si>
    <t>ครูสุรารักษ์</t>
  </si>
  <si>
    <t>ครูอุปัญญา</t>
  </si>
  <si>
    <t>งวด 1 /65</t>
  </si>
  <si>
    <t>ค่ากิจกรรมพัฒนาผู้เรียน</t>
  </si>
  <si>
    <t>พัฒนาหลักสูตรสถานศึกษา</t>
  </si>
  <si>
    <t>พัฒนาแหล่งเรียนรู้ สู่คุณภาพผู้เรียน</t>
  </si>
  <si>
    <t>งบกลางสำรองจ่าย 5 %</t>
  </si>
  <si>
    <t>งบบริหาร 35%</t>
  </si>
  <si>
    <t>ครูสุวิจักษ์</t>
  </si>
  <si>
    <t xml:space="preserve"> -  ICT 20%</t>
  </si>
  <si>
    <t>ICT(20%)</t>
  </si>
  <si>
    <t>ครูสมเกียรติ/วีรพงษ์</t>
  </si>
  <si>
    <t>ครูรัตติกาล/วัลทิน</t>
  </si>
  <si>
    <t>19.3 วันแม่</t>
  </si>
  <si>
    <t>19.4 วันลอยกระทง</t>
  </si>
  <si>
    <t>19.5 วันคริสต์มาศและวันส่งท้ายปีเก่า ต้อนรับปีใหม่</t>
  </si>
  <si>
    <t>19.6 วันคล้ายวันสถาปนายุวกาชาดไทย</t>
  </si>
  <si>
    <t>19.7 วันสำคัญทางลูกเสือ</t>
  </si>
  <si>
    <t>19.8 วันเด็กแห่งชาติ</t>
  </si>
  <si>
    <t>19.9 วันอำลาสถาบัน</t>
  </si>
  <si>
    <t>ครูนิพจน์/จันทร์เพ็ญ</t>
  </si>
  <si>
    <t>รองอลิษา/ชุติมนต์</t>
  </si>
  <si>
    <t>พัฒนาคุณธรรมจริยธรรมนักเรียน รร.คุณภาพประจำตำบล</t>
  </si>
  <si>
    <t xml:space="preserve"> -  คุณธรรม  10 %</t>
  </si>
  <si>
    <t xml:space="preserve"> -  ศึกษาแหล่งเรียนรู้ 30 %</t>
  </si>
  <si>
    <t>ครูสุวิจักษ์/สุนิสา</t>
  </si>
  <si>
    <t>ครูนิพจน์/วันวดี</t>
  </si>
  <si>
    <t>ครูสุรารักษ์/บุษกร</t>
  </si>
  <si>
    <t>ครูนัฐฐิณี</t>
  </si>
  <si>
    <t>ครูสุวิจักษ์/ครูณัฏฐนิศฐา</t>
  </si>
  <si>
    <t>ครูวัลทิน/ธนิษา</t>
  </si>
  <si>
    <t>ครูนุชจิรา</t>
  </si>
  <si>
    <t>พัฒนาระบบควบคุมภายในและการประเมิน ITA</t>
  </si>
  <si>
    <t>ครูเฉลิมพล/ครูสุรัติ</t>
  </si>
  <si>
    <t>ครูอุปัญญา/ครูบัณฑิตา</t>
  </si>
  <si>
    <t>ปี 2565</t>
  </si>
  <si>
    <t>งบที่จัดสรรงวด1/66 (ภ.2/65)</t>
  </si>
  <si>
    <t>งบที่จัดสรรงวด2/66(ภ.1/66)</t>
  </si>
  <si>
    <t xml:space="preserve">  งบประมาณ   ปีงบฯ 2566</t>
  </si>
  <si>
    <t>รายละเอียดการจัดสรรงบประมาณตามโครงการของฝ่ายบริหารงานทั่วไป  ปีงบประมาณ  2566</t>
  </si>
  <si>
    <t>รายละเอียดการจัดสรรงบประมาณตามโครงการของฝ่ายบริหารงานงบประมาณ  ประจำปีงบประมาณ 2566</t>
  </si>
  <si>
    <t>รายละเอียดการจัดสรรงบประมาณตามโครงการของฝ่ายบริหารงานบุคคล  ปีงบประมาณ 2566</t>
  </si>
  <si>
    <t>งวด 1/66</t>
  </si>
  <si>
    <t>งวด 2/66</t>
  </si>
  <si>
    <t>การคำนวนงบประมาณเงินอุดหนุนรายหัว  เพื่อจัดทำแผนการใช้จ่ายงบประมาณ ประจำปีงบประมาณ 2566  ร.ร.วรนคร</t>
  </si>
  <si>
    <t>งวด 1 /66</t>
  </si>
  <si>
    <t xml:space="preserve">การคำนวนงบประมาณเงินรายได้เพื่อจัดทำแผนงบประมาณประจำปีงบประมาณ  2566       </t>
  </si>
  <si>
    <t>ค่าหนังสือเรียนใช้ยอดเงินจัดสรรปีงบประมาณ 2565  เป็นฐานในการคิดคำนวน</t>
  </si>
  <si>
    <t>ภ2/65</t>
  </si>
  <si>
    <t>ภ1/66</t>
  </si>
  <si>
    <t>ภ.2/65</t>
  </si>
  <si>
    <t>ภ.1/66</t>
  </si>
  <si>
    <t>งวด1/66</t>
  </si>
  <si>
    <t>งวด2/66</t>
  </si>
  <si>
    <t>วิชาการ  (40 %)</t>
  </si>
  <si>
    <t>คุณธรรม (10 %)</t>
  </si>
  <si>
    <t>ทัศนศึกษา(30%)</t>
  </si>
  <si>
    <t>**เงินยกมาปีงบ 65</t>
  </si>
  <si>
    <t>โครงการสนับสนุนค่าใช้จ่ายในการจัดการศึกษาตั้งแต่ระดับชั้นอนุบาลจนจบการศึกษาขั้นพื้นฐาน กิจกรรมพัฒนาผู้เรียน   ประจำปีงบประมาณ  2566</t>
  </si>
  <si>
    <r>
      <t xml:space="preserve"> </t>
    </r>
    <r>
      <rPr>
        <b/>
        <sz val="16"/>
        <rFont val="TH SarabunPSK"/>
        <family val="2"/>
      </rPr>
      <t>-  วิชาการ  40 % (โครงการส่งเสริมอัจฉริยภาพ SMT และพัฒนาห้องเรียนคุณภาพ)</t>
    </r>
  </si>
  <si>
    <t>น่านบ้านฉัน สานฝันอนาคตการศึกษา</t>
  </si>
  <si>
    <t>ยกระดับคุณภาพการศึกษาตามนโยบายและจุดเน้น</t>
  </si>
  <si>
    <t>ครูธนิศา/สุรารักษ์</t>
  </si>
  <si>
    <t>ครูศุภนิตย์/ชวนันท์</t>
  </si>
  <si>
    <t>ครูพัชรีภรณ์/นันทลักษณ์</t>
  </si>
  <si>
    <t>ประจำปีงบประมาณ 2566  โรงเรียนวรนคร  สพป.น่าน เขต 2    งบประมาณทั้งสิ้น  1,911,224 บาท</t>
  </si>
  <si>
    <t>โรงเรียนวรนคร  สพป.น่าน เขต 2    งบประมาณ      242,136  บาท</t>
  </si>
  <si>
    <t>ครูนิพจน์/ครูวันวดี</t>
  </si>
  <si>
    <t>ครูนิพจน์/ครูสุนิสา</t>
  </si>
  <si>
    <t>ครูรัตติกาล/ครูวัลทิน</t>
  </si>
  <si>
    <r>
      <t xml:space="preserve"> </t>
    </r>
    <r>
      <rPr>
        <b/>
        <sz val="12"/>
        <color indexed="8"/>
        <rFont val="TH SarabunPSK"/>
        <family val="2"/>
      </rPr>
      <t>ครูชีวัน/ครูศุภนิตย์</t>
    </r>
  </si>
  <si>
    <t>ง.1/66</t>
  </si>
  <si>
    <t>ง.2/66</t>
  </si>
  <si>
    <t>ครูศุภนิตย์/ชีวัน</t>
  </si>
  <si>
    <t>กรอบวงเงินการจัดสรรเงินอุดหนุนงบประมาณ 2566 จำนวน 911,490 บาท</t>
  </si>
  <si>
    <t>กรอบวงเงินการจัดสรรเงินอุดหนุนงบประมาณ 2566 จำนวน 1,223,064 บาท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</si>
  <si>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</si>
  <si>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</si>
  <si>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</si>
  <si>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</si>
  <si>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โครงการห้องเรียนคุณภาพด้านวิทยาศาสตร์และคณิตศาสตร์</t>
  </si>
  <si>
    <t>ครูนัฏรดี  พลวัง</t>
  </si>
  <si>
    <t>การดำเนินการ</t>
  </si>
  <si>
    <t>กำลังดำเนินการ</t>
  </si>
  <si>
    <t>ดำเนินการเรียบร้อยแล้ว</t>
  </si>
  <si>
    <t xml:space="preserve">                                                         รายละเอียดการจัดสรรงบประมาณตามโครงการของฝ่ายบริหารงานวิชาการ ปีงบประมาณ 2566                                             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</si>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</sst>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,##0.00_ ;\-#,##0.00\ "/>
    <numFmt numFmtId="189" formatCode="#,##0_ ;\-#,##0\ "/>
    <numFmt numFmtId="190" formatCode="_-* #,##0_-;\-* #,##0_-;_-* &quot;-&quot;?_-;_-@_-"/>
    <numFmt numFmtId="191" formatCode="_-* #,##0.0_-;\-* #,##0.0_-;_-* &quot;-&quot;??_-;_-@_-"/>
  </numFmts>
  <fonts count="64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b/>
      <sz val="18"/>
      <color indexed="8"/>
      <name val="TH SarabunPSK"/>
      <family val="2"/>
    </font>
    <font>
      <sz val="16"/>
      <color indexed="8"/>
      <name val="TH SarabunPSK"/>
      <family val="2"/>
    </font>
    <font>
      <b/>
      <sz val="14"/>
      <color indexed="8"/>
      <name val="TH SarabunPSK"/>
      <family val="2"/>
    </font>
    <font>
      <b/>
      <sz val="16"/>
      <color indexed="8"/>
      <name val="TH SarabunPSK"/>
      <family val="2"/>
    </font>
    <font>
      <b/>
      <sz val="12"/>
      <color indexed="8"/>
      <name val="TH SarabunPSK"/>
      <family val="2"/>
    </font>
    <font>
      <sz val="14"/>
      <color indexed="8"/>
      <name val="TH SarabunPSK"/>
      <family val="2"/>
    </font>
    <font>
      <sz val="12"/>
      <color indexed="8"/>
      <name val="TH SarabunPSK"/>
      <family val="2"/>
    </font>
    <font>
      <b/>
      <sz val="13"/>
      <color indexed="8"/>
      <name val="TH SarabunPSK"/>
      <family val="2"/>
    </font>
    <font>
      <b/>
      <sz val="13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color rgb="FFFF0000"/>
      <name val="TH SarabunPSK"/>
      <family val="2"/>
    </font>
    <font>
      <b/>
      <u/>
      <sz val="16"/>
      <color indexed="8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6"/>
      <color rgb="FFFF0000"/>
      <name val="TH SarabunPSK"/>
      <family val="2"/>
    </font>
    <font>
      <b/>
      <sz val="15"/>
      <color indexed="8"/>
      <name val="TH SarabunPSK"/>
      <family val="2"/>
    </font>
    <font>
      <b/>
      <sz val="16"/>
      <color theme="1"/>
      <name val="TH SarabunPSK"/>
      <family val="2"/>
    </font>
    <font>
      <b/>
      <i/>
      <sz val="16"/>
      <color theme="1"/>
      <name val="TH SarabunPSK"/>
      <family val="2"/>
    </font>
    <font>
      <sz val="10"/>
      <name val="Arial"/>
      <family val="2"/>
    </font>
    <font>
      <sz val="14"/>
      <color indexed="8"/>
      <name val="Angsana New"/>
      <family val="1"/>
    </font>
    <font>
      <b/>
      <sz val="16"/>
      <color indexed="8"/>
      <name val="Angsana New"/>
      <family val="1"/>
    </font>
    <font>
      <sz val="16"/>
      <color indexed="8"/>
      <name val="Angsana New"/>
      <family val="1"/>
    </font>
    <font>
      <b/>
      <sz val="11"/>
      <color indexed="8"/>
      <name val="TH SarabunPSK"/>
      <family val="2"/>
    </font>
    <font>
      <b/>
      <sz val="10"/>
      <color indexed="8"/>
      <name val="TH SarabunPSK"/>
      <family val="2"/>
    </font>
    <font>
      <b/>
      <sz val="14"/>
      <name val="TH SarabunPSK"/>
      <family val="2"/>
    </font>
    <font>
      <b/>
      <u/>
      <sz val="14"/>
      <color indexed="8"/>
      <name val="TH SarabunPSK"/>
      <family val="2"/>
    </font>
    <font>
      <b/>
      <sz val="18"/>
      <color indexed="8"/>
      <name val="Angsana New"/>
      <family val="1"/>
    </font>
    <font>
      <b/>
      <i/>
      <sz val="16"/>
      <name val="TH SarabunPSK"/>
      <family val="2"/>
    </font>
    <font>
      <b/>
      <sz val="13"/>
      <name val="TH SarabunPSK"/>
      <family val="2"/>
    </font>
    <font>
      <b/>
      <sz val="16"/>
      <color rgb="FFFF0000"/>
      <name val="TH SarabunPSK"/>
      <family val="2"/>
    </font>
    <font>
      <sz val="15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C00000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b/>
      <sz val="18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5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 tint="4.9989318521683403E-2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4" borderId="0" applyNumberFormat="0" applyBorder="0" applyAlignment="0" applyProtection="0"/>
    <xf numFmtId="0" fontId="13" fillId="7" borderId="1" applyNumberFormat="0" applyAlignment="0" applyProtection="0"/>
    <xf numFmtId="0" fontId="14" fillId="18" borderId="0" applyNumberFormat="0" applyBorder="0" applyAlignment="0" applyProtection="0"/>
    <xf numFmtId="0" fontId="15" fillId="0" borderId="4" applyNumberFormat="0" applyFill="0" applyAlignment="0" applyProtection="0"/>
    <xf numFmtId="0" fontId="16" fillId="3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17" fillId="16" borderId="5" applyNumberFormat="0" applyAlignment="0" applyProtection="0"/>
    <xf numFmtId="0" fontId="2" fillId="23" borderId="6" applyNumberFormat="0" applyFont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0" fontId="1" fillId="0" borderId="0"/>
  </cellStyleXfs>
  <cellXfs count="415">
    <xf numFmtId="0" fontId="0" fillId="0" borderId="0" xfId="0"/>
    <xf numFmtId="0" fontId="22" fillId="0" borderId="0" xfId="0" applyFont="1"/>
    <xf numFmtId="0" fontId="24" fillId="0" borderId="0" xfId="0" applyFont="1"/>
    <xf numFmtId="0" fontId="25" fillId="0" borderId="10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/>
    </xf>
    <xf numFmtId="0" fontId="25" fillId="0" borderId="0" xfId="0" applyFont="1"/>
    <xf numFmtId="0" fontId="26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187" fontId="26" fillId="0" borderId="10" xfId="22" applyNumberFormat="1" applyFont="1" applyBorder="1" applyAlignment="1"/>
    <xf numFmtId="187" fontId="26" fillId="0" borderId="10" xfId="22" applyNumberFormat="1" applyFont="1" applyBorder="1" applyAlignment="1">
      <alignment horizontal="center"/>
    </xf>
    <xf numFmtId="187" fontId="26" fillId="0" borderId="10" xfId="0" applyNumberFormat="1" applyFont="1" applyBorder="1"/>
    <xf numFmtId="187" fontId="27" fillId="0" borderId="10" xfId="0" applyNumberFormat="1" applyFont="1" applyBorder="1"/>
    <xf numFmtId="190" fontId="26" fillId="0" borderId="10" xfId="0" applyNumberFormat="1" applyFont="1" applyBorder="1" applyAlignment="1">
      <alignment horizontal="center"/>
    </xf>
    <xf numFmtId="187" fontId="25" fillId="0" borderId="10" xfId="0" applyNumberFormat="1" applyFont="1" applyBorder="1" applyAlignment="1">
      <alignment horizontal="center"/>
    </xf>
    <xf numFmtId="187" fontId="28" fillId="0" borderId="10" xfId="22" applyNumberFormat="1" applyFont="1" applyBorder="1" applyAlignment="1">
      <alignment horizontal="center"/>
    </xf>
    <xf numFmtId="187" fontId="28" fillId="0" borderId="10" xfId="0" applyNumberFormat="1" applyFont="1" applyBorder="1"/>
    <xf numFmtId="190" fontId="28" fillId="0" borderId="10" xfId="0" applyNumberFormat="1" applyFont="1" applyBorder="1" applyAlignment="1">
      <alignment horizontal="center"/>
    </xf>
    <xf numFmtId="187" fontId="28" fillId="0" borderId="10" xfId="0" applyNumberFormat="1" applyFont="1" applyBorder="1" applyAlignment="1">
      <alignment horizontal="center"/>
    </xf>
    <xf numFmtId="0" fontId="22" fillId="24" borderId="10" xfId="0" applyFont="1" applyFill="1" applyBorder="1"/>
    <xf numFmtId="0" fontId="26" fillId="0" borderId="0" xfId="0" applyFont="1"/>
    <xf numFmtId="0" fontId="26" fillId="0" borderId="0" xfId="0" applyFont="1" applyBorder="1" applyAlignment="1"/>
    <xf numFmtId="187" fontId="26" fillId="0" borderId="0" xfId="0" applyNumberFormat="1" applyFont="1" applyBorder="1"/>
    <xf numFmtId="0" fontId="22" fillId="0" borderId="0" xfId="0" applyFont="1" applyAlignment="1">
      <alignment horizontal="right"/>
    </xf>
    <xf numFmtId="43" fontId="22" fillId="0" borderId="0" xfId="0" applyNumberFormat="1" applyFont="1" applyAlignment="1">
      <alignment horizontal="left"/>
    </xf>
    <xf numFmtId="0" fontId="26" fillId="0" borderId="0" xfId="0" applyFont="1" applyBorder="1"/>
    <xf numFmtId="0" fontId="22" fillId="0" borderId="0" xfId="0" applyFont="1" applyBorder="1"/>
    <xf numFmtId="0" fontId="24" fillId="0" borderId="0" xfId="0" applyFont="1" applyBorder="1" applyAlignment="1"/>
    <xf numFmtId="0" fontId="22" fillId="0" borderId="10" xfId="0" applyFont="1" applyBorder="1"/>
    <xf numFmtId="187" fontId="22" fillId="0" borderId="0" xfId="22" applyNumberFormat="1" applyFont="1" applyBorder="1" applyAlignment="1"/>
    <xf numFmtId="187" fontId="24" fillId="0" borderId="0" xfId="22" applyNumberFormat="1" applyFont="1" applyBorder="1" applyAlignment="1"/>
    <xf numFmtId="187" fontId="24" fillId="0" borderId="0" xfId="0" applyNumberFormat="1" applyFont="1" applyBorder="1" applyAlignment="1">
      <alignment horizontal="left"/>
    </xf>
    <xf numFmtId="187" fontId="29" fillId="25" borderId="10" xfId="22" applyNumberFormat="1" applyFont="1" applyFill="1" applyBorder="1" applyAlignment="1">
      <alignment horizontal="center"/>
    </xf>
    <xf numFmtId="187" fontId="28" fillId="26" borderId="10" xfId="22" applyNumberFormat="1" applyFont="1" applyFill="1" applyBorder="1" applyAlignment="1">
      <alignment horizontal="center"/>
    </xf>
    <xf numFmtId="43" fontId="30" fillId="0" borderId="10" xfId="22" applyNumberFormat="1" applyFont="1" applyBorder="1" applyAlignment="1">
      <alignment horizontal="center"/>
    </xf>
    <xf numFmtId="43" fontId="31" fillId="0" borderId="10" xfId="0" applyNumberFormat="1" applyFont="1" applyBorder="1" applyAlignment="1"/>
    <xf numFmtId="41" fontId="28" fillId="27" borderId="10" xfId="22" applyNumberFormat="1" applyFont="1" applyFill="1" applyBorder="1" applyAlignment="1">
      <alignment horizontal="center"/>
    </xf>
    <xf numFmtId="187" fontId="26" fillId="0" borderId="0" xfId="22" applyNumberFormat="1" applyFont="1" applyBorder="1" applyAlignment="1"/>
    <xf numFmtId="0" fontId="24" fillId="0" borderId="10" xfId="0" applyFont="1" applyBorder="1" applyAlignment="1"/>
    <xf numFmtId="2" fontId="24" fillId="0" borderId="10" xfId="0" applyNumberFormat="1" applyFont="1" applyBorder="1" applyAlignment="1"/>
    <xf numFmtId="2" fontId="24" fillId="28" borderId="10" xfId="0" applyNumberFormat="1" applyFont="1" applyFill="1" applyBorder="1" applyAlignment="1"/>
    <xf numFmtId="187" fontId="22" fillId="0" borderId="0" xfId="0" applyNumberFormat="1" applyFont="1" applyAlignment="1"/>
    <xf numFmtId="0" fontId="22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187" fontId="28" fillId="0" borderId="0" xfId="22" applyNumberFormat="1" applyFont="1" applyBorder="1" applyAlignment="1">
      <alignment horizontal="center"/>
    </xf>
    <xf numFmtId="0" fontId="30" fillId="0" borderId="10" xfId="0" applyFont="1" applyBorder="1" applyAlignment="1">
      <alignment vertical="top" wrapText="1"/>
    </xf>
    <xf numFmtId="0" fontId="24" fillId="0" borderId="10" xfId="0" applyFont="1" applyBorder="1" applyAlignment="1">
      <alignment horizontal="center"/>
    </xf>
    <xf numFmtId="0" fontId="23" fillId="0" borderId="17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14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189" fontId="26" fillId="0" borderId="14" xfId="0" applyNumberFormat="1" applyFont="1" applyBorder="1"/>
    <xf numFmtId="0" fontId="26" fillId="0" borderId="10" xfId="0" applyFont="1" applyBorder="1"/>
    <xf numFmtId="189" fontId="26" fillId="0" borderId="10" xfId="22" applyNumberFormat="1" applyFont="1" applyBorder="1" applyAlignment="1"/>
    <xf numFmtId="189" fontId="26" fillId="0" borderId="10" xfId="0" applyNumberFormat="1" applyFont="1" applyBorder="1"/>
    <xf numFmtId="0" fontId="26" fillId="0" borderId="14" xfId="0" applyFont="1" applyBorder="1"/>
    <xf numFmtId="0" fontId="23" fillId="0" borderId="10" xfId="0" applyFont="1" applyBorder="1" applyAlignment="1">
      <alignment horizontal="center"/>
    </xf>
    <xf numFmtId="189" fontId="23" fillId="0" borderId="10" xfId="0" applyNumberFormat="1" applyFont="1" applyBorder="1"/>
    <xf numFmtId="0" fontId="23" fillId="0" borderId="10" xfId="0" applyFont="1" applyBorder="1"/>
    <xf numFmtId="0" fontId="23" fillId="0" borderId="0" xfId="0" applyFont="1"/>
    <xf numFmtId="189" fontId="23" fillId="0" borderId="14" xfId="0" applyNumberFormat="1" applyFont="1" applyBorder="1" applyAlignment="1">
      <alignment horizontal="right"/>
    </xf>
    <xf numFmtId="188" fontId="23" fillId="0" borderId="14" xfId="0" applyNumberFormat="1" applyFont="1" applyBorder="1" applyAlignment="1">
      <alignment horizontal="right"/>
    </xf>
    <xf numFmtId="189" fontId="23" fillId="0" borderId="10" xfId="22" applyNumberFormat="1" applyFont="1" applyBorder="1" applyAlignment="1"/>
    <xf numFmtId="0" fontId="32" fillId="0" borderId="10" xfId="0" applyFont="1" applyBorder="1" applyAlignment="1">
      <alignment horizontal="center"/>
    </xf>
    <xf numFmtId="189" fontId="23" fillId="0" borderId="10" xfId="0" applyNumberFormat="1" applyFont="1" applyBorder="1" applyAlignment="1">
      <alignment horizontal="right"/>
    </xf>
    <xf numFmtId="187" fontId="23" fillId="0" borderId="10" xfId="22" applyNumberFormat="1" applyFont="1" applyBorder="1" applyAlignment="1">
      <alignment horizontal="center"/>
    </xf>
    <xf numFmtId="187" fontId="23" fillId="0" borderId="10" xfId="22" applyNumberFormat="1" applyFont="1" applyBorder="1"/>
    <xf numFmtId="187" fontId="23" fillId="0" borderId="11" xfId="22" applyNumberFormat="1" applyFont="1" applyBorder="1" applyAlignment="1"/>
    <xf numFmtId="187" fontId="26" fillId="0" borderId="0" xfId="22" applyNumberFormat="1" applyFont="1"/>
    <xf numFmtId="189" fontId="22" fillId="0" borderId="0" xfId="0" applyNumberFormat="1" applyFont="1"/>
    <xf numFmtId="0" fontId="33" fillId="0" borderId="0" xfId="0" applyFont="1"/>
    <xf numFmtId="0" fontId="22" fillId="0" borderId="0" xfId="0" applyFont="1" applyBorder="1" applyAlignment="1">
      <alignment horizontal="left"/>
    </xf>
    <xf numFmtId="0" fontId="22" fillId="0" borderId="0" xfId="0" applyFont="1" applyAlignment="1"/>
    <xf numFmtId="3" fontId="22" fillId="0" borderId="0" xfId="0" applyNumberFormat="1" applyFont="1" applyAlignment="1"/>
    <xf numFmtId="3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3" fontId="22" fillId="0" borderId="0" xfId="0" applyNumberFormat="1" applyFont="1"/>
    <xf numFmtId="189" fontId="24" fillId="0" borderId="0" xfId="0" applyNumberFormat="1" applyFont="1" applyAlignment="1">
      <alignment horizontal="right"/>
    </xf>
    <xf numFmtId="187" fontId="22" fillId="0" borderId="0" xfId="0" applyNumberFormat="1" applyFont="1"/>
    <xf numFmtId="0" fontId="22" fillId="0" borderId="0" xfId="0" applyFont="1" applyAlignment="1">
      <alignment vertical="top" wrapText="1"/>
    </xf>
    <xf numFmtId="0" fontId="24" fillId="0" borderId="0" xfId="0" applyFont="1" applyAlignment="1">
      <alignment horizontal="center" vertical="top" wrapText="1"/>
    </xf>
    <xf numFmtId="0" fontId="24" fillId="0" borderId="13" xfId="0" applyFont="1" applyBorder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34" fillId="0" borderId="14" xfId="0" applyFont="1" applyBorder="1" applyAlignment="1">
      <alignment horizontal="center" vertical="center" wrapText="1"/>
    </xf>
    <xf numFmtId="187" fontId="30" fillId="0" borderId="10" xfId="22" applyNumberFormat="1" applyFont="1" applyBorder="1" applyAlignment="1">
      <alignment horizontal="right" vertical="top" wrapText="1"/>
    </xf>
    <xf numFmtId="3" fontId="30" fillId="0" borderId="10" xfId="22" applyNumberFormat="1" applyFont="1" applyBorder="1" applyAlignment="1">
      <alignment vertical="top" wrapText="1"/>
    </xf>
    <xf numFmtId="187" fontId="30" fillId="0" borderId="10" xfId="22" applyNumberFormat="1" applyFont="1" applyBorder="1" applyAlignment="1">
      <alignment vertical="top" wrapText="1"/>
    </xf>
    <xf numFmtId="187" fontId="34" fillId="0" borderId="10" xfId="22" applyNumberFormat="1" applyFont="1" applyBorder="1" applyAlignment="1">
      <alignment horizontal="right" vertical="top" wrapText="1"/>
    </xf>
    <xf numFmtId="0" fontId="36" fillId="0" borderId="0" xfId="0" applyFont="1" applyAlignment="1">
      <alignment vertical="top" wrapText="1"/>
    </xf>
    <xf numFmtId="3" fontId="30" fillId="0" borderId="11" xfId="22" applyNumberFormat="1" applyFont="1" applyBorder="1" applyAlignment="1">
      <alignment horizontal="right" vertical="top" wrapText="1"/>
    </xf>
    <xf numFmtId="187" fontId="30" fillId="0" borderId="15" xfId="22" applyNumberFormat="1" applyFont="1" applyBorder="1" applyAlignment="1">
      <alignment horizontal="right" vertical="top" wrapText="1"/>
    </xf>
    <xf numFmtId="0" fontId="30" fillId="0" borderId="14" xfId="0" applyFont="1" applyBorder="1" applyAlignment="1">
      <alignment horizontal="center" vertical="center" wrapText="1"/>
    </xf>
    <xf numFmtId="0" fontId="30" fillId="0" borderId="0" xfId="0" applyFont="1" applyAlignment="1">
      <alignment vertical="top" wrapText="1"/>
    </xf>
    <xf numFmtId="187" fontId="30" fillId="0" borderId="11" xfId="22" applyNumberFormat="1" applyFont="1" applyBorder="1" applyAlignment="1">
      <alignment horizontal="right" vertical="top" wrapText="1"/>
    </xf>
    <xf numFmtId="187" fontId="30" fillId="0" borderId="10" xfId="22" applyNumberFormat="1" applyFont="1" applyBorder="1" applyAlignment="1">
      <alignment horizontal="right"/>
    </xf>
    <xf numFmtId="3" fontId="30" fillId="0" borderId="11" xfId="22" applyNumberFormat="1" applyFont="1" applyBorder="1" applyAlignment="1">
      <alignment vertical="top" wrapText="1"/>
    </xf>
    <xf numFmtId="187" fontId="30" fillId="0" borderId="15" xfId="22" applyNumberFormat="1" applyFont="1" applyBorder="1" applyAlignment="1">
      <alignment vertical="top" wrapText="1"/>
    </xf>
    <xf numFmtId="0" fontId="24" fillId="0" borderId="10" xfId="0" applyFont="1" applyBorder="1" applyAlignment="1">
      <alignment horizontal="center" vertical="top" wrapText="1"/>
    </xf>
    <xf numFmtId="187" fontId="31" fillId="0" borderId="10" xfId="22" applyNumberFormat="1" applyFont="1" applyBorder="1" applyAlignment="1">
      <alignment horizontal="right" vertical="top" wrapText="1"/>
    </xf>
    <xf numFmtId="0" fontId="22" fillId="0" borderId="10" xfId="0" applyFont="1" applyBorder="1" applyAlignment="1">
      <alignment vertical="top" wrapText="1"/>
    </xf>
    <xf numFmtId="0" fontId="35" fillId="0" borderId="10" xfId="0" applyFont="1" applyBorder="1" applyAlignment="1">
      <alignment horizontal="center" vertical="top" wrapText="1"/>
    </xf>
    <xf numFmtId="0" fontId="30" fillId="0" borderId="10" xfId="0" applyFont="1" applyBorder="1" applyAlignment="1">
      <alignment horizontal="center" vertical="top" wrapText="1"/>
    </xf>
    <xf numFmtId="0" fontId="31" fillId="0" borderId="10" xfId="0" applyFont="1" applyBorder="1" applyAlignment="1">
      <alignment horizontal="center" vertical="top" wrapText="1"/>
    </xf>
    <xf numFmtId="187" fontId="22" fillId="0" borderId="0" xfId="22" applyNumberFormat="1" applyFont="1" applyAlignment="1">
      <alignment horizontal="center" vertical="top" wrapText="1"/>
    </xf>
    <xf numFmtId="0" fontId="24" fillId="0" borderId="12" xfId="0" applyFont="1" applyBorder="1" applyAlignment="1">
      <alignment horizontal="center" vertical="top" wrapText="1"/>
    </xf>
    <xf numFmtId="187" fontId="34" fillId="0" borderId="11" xfId="22" applyNumberFormat="1" applyFont="1" applyBorder="1" applyAlignment="1">
      <alignment horizontal="right" vertical="top" wrapText="1"/>
    </xf>
    <xf numFmtId="3" fontId="34" fillId="0" borderId="11" xfId="22" applyNumberFormat="1" applyFont="1" applyBorder="1" applyAlignment="1">
      <alignment horizontal="right" vertical="top" wrapText="1"/>
    </xf>
    <xf numFmtId="187" fontId="34" fillId="0" borderId="12" xfId="22" applyNumberFormat="1" applyFont="1" applyBorder="1" applyAlignment="1">
      <alignment horizontal="right" vertical="top" wrapText="1"/>
    </xf>
    <xf numFmtId="0" fontId="34" fillId="0" borderId="10" xfId="0" applyFont="1" applyBorder="1" applyAlignment="1">
      <alignment horizontal="center" vertical="top" wrapText="1"/>
    </xf>
    <xf numFmtId="187" fontId="34" fillId="0" borderId="15" xfId="22" applyNumberFormat="1" applyFont="1" applyBorder="1" applyAlignment="1">
      <alignment horizontal="right" vertical="top" wrapText="1"/>
    </xf>
    <xf numFmtId="187" fontId="34" fillId="0" borderId="10" xfId="22" applyNumberFormat="1" applyFont="1" applyBorder="1" applyAlignment="1">
      <alignment vertical="top" wrapText="1"/>
    </xf>
    <xf numFmtId="187" fontId="34" fillId="0" borderId="15" xfId="22" applyNumberFormat="1" applyFont="1" applyBorder="1" applyAlignment="1">
      <alignment vertical="top" wrapText="1"/>
    </xf>
    <xf numFmtId="0" fontId="38" fillId="0" borderId="10" xfId="0" applyFont="1" applyBorder="1" applyAlignment="1">
      <alignment horizontal="center" vertical="top" wrapText="1"/>
    </xf>
    <xf numFmtId="187" fontId="38" fillId="0" borderId="11" xfId="22" applyNumberFormat="1" applyFont="1" applyBorder="1" applyAlignment="1">
      <alignment horizontal="right" vertical="top" wrapText="1"/>
    </xf>
    <xf numFmtId="187" fontId="38" fillId="0" borderId="10" xfId="0" applyNumberFormat="1" applyFont="1" applyBorder="1" applyAlignment="1">
      <alignment horizontal="center" vertical="top" wrapText="1"/>
    </xf>
    <xf numFmtId="187" fontId="39" fillId="0" borderId="10" xfId="22" applyNumberFormat="1" applyFont="1" applyBorder="1" applyAlignment="1">
      <alignment horizontal="right" vertical="top" wrapText="1"/>
    </xf>
    <xf numFmtId="187" fontId="30" fillId="0" borderId="0" xfId="22" applyNumberFormat="1" applyFont="1" applyAlignment="1">
      <alignment horizontal="center" vertical="top" wrapText="1"/>
    </xf>
    <xf numFmtId="187" fontId="22" fillId="0" borderId="0" xfId="0" applyNumberFormat="1" applyFont="1" applyAlignment="1">
      <alignment vertical="top" wrapText="1"/>
    </xf>
    <xf numFmtId="3" fontId="22" fillId="0" borderId="0" xfId="0" applyNumberFormat="1" applyFont="1" applyAlignment="1">
      <alignment vertical="top" wrapText="1"/>
    </xf>
    <xf numFmtId="0" fontId="30" fillId="0" borderId="10" xfId="0" applyFont="1" applyBorder="1" applyAlignment="1">
      <alignment horizontal="left" vertical="top" wrapText="1"/>
    </xf>
    <xf numFmtId="187" fontId="31" fillId="0" borderId="15" xfId="22" applyNumberFormat="1" applyFont="1" applyBorder="1" applyAlignment="1">
      <alignment horizontal="right" vertical="top" wrapText="1"/>
    </xf>
    <xf numFmtId="0" fontId="22" fillId="0" borderId="10" xfId="0" applyFont="1" applyBorder="1" applyAlignment="1">
      <alignment horizontal="center" vertical="top" wrapText="1"/>
    </xf>
    <xf numFmtId="0" fontId="30" fillId="0" borderId="10" xfId="45" applyFont="1" applyBorder="1" applyAlignment="1">
      <alignment horizontal="left" vertical="top" wrapText="1"/>
    </xf>
    <xf numFmtId="187" fontId="30" fillId="0" borderId="10" xfId="0" applyNumberFormat="1" applyFont="1" applyBorder="1" applyAlignment="1">
      <alignment vertical="top" wrapText="1"/>
    </xf>
    <xf numFmtId="0" fontId="22" fillId="0" borderId="0" xfId="45" applyFont="1"/>
    <xf numFmtId="0" fontId="22" fillId="0" borderId="0" xfId="45" applyFont="1" applyAlignment="1">
      <alignment horizontal="center"/>
    </xf>
    <xf numFmtId="0" fontId="24" fillId="0" borderId="10" xfId="45" applyFont="1" applyBorder="1" applyAlignment="1">
      <alignment horizontal="center"/>
    </xf>
    <xf numFmtId="0" fontId="25" fillId="0" borderId="0" xfId="45" applyFont="1" applyBorder="1" applyAlignment="1"/>
    <xf numFmtId="0" fontId="23" fillId="0" borderId="10" xfId="45" applyFont="1" applyBorder="1" applyAlignment="1">
      <alignment horizontal="center"/>
    </xf>
    <xf numFmtId="0" fontId="26" fillId="0" borderId="0" xfId="45" applyFont="1"/>
    <xf numFmtId="0" fontId="44" fillId="0" borderId="10" xfId="45" applyFont="1" applyBorder="1" applyAlignment="1">
      <alignment horizontal="center"/>
    </xf>
    <xf numFmtId="0" fontId="23" fillId="0" borderId="10" xfId="45" applyFont="1" applyBorder="1" applyAlignment="1">
      <alignment horizontal="center" vertical="center"/>
    </xf>
    <xf numFmtId="9" fontId="25" fillId="0" borderId="0" xfId="45" applyNumberFormat="1" applyFont="1" applyBorder="1" applyAlignment="1">
      <alignment vertical="center" wrapText="1"/>
    </xf>
    <xf numFmtId="0" fontId="44" fillId="0" borderId="10" xfId="45" applyFont="1" applyBorder="1" applyAlignment="1">
      <alignment horizontal="center" vertical="center"/>
    </xf>
    <xf numFmtId="0" fontId="46" fillId="0" borderId="10" xfId="45" applyFont="1" applyBorder="1" applyAlignment="1">
      <alignment horizontal="center" vertical="center"/>
    </xf>
    <xf numFmtId="0" fontId="22" fillId="0" borderId="10" xfId="45" applyFont="1" applyBorder="1" applyAlignment="1">
      <alignment horizontal="center"/>
    </xf>
    <xf numFmtId="0" fontId="26" fillId="0" borderId="10" xfId="45" applyFont="1" applyBorder="1" applyAlignment="1">
      <alignment horizontal="center"/>
    </xf>
    <xf numFmtId="189" fontId="26" fillId="0" borderId="10" xfId="45" applyNumberFormat="1" applyFont="1" applyBorder="1"/>
    <xf numFmtId="189" fontId="26" fillId="0" borderId="14" xfId="45" applyNumberFormat="1" applyFont="1" applyBorder="1"/>
    <xf numFmtId="187" fontId="26" fillId="0" borderId="14" xfId="22" applyNumberFormat="1" applyFont="1" applyBorder="1"/>
    <xf numFmtId="187" fontId="35" fillId="0" borderId="10" xfId="22" applyNumberFormat="1" applyFont="1" applyBorder="1"/>
    <xf numFmtId="187" fontId="35" fillId="0" borderId="14" xfId="22" applyNumberFormat="1" applyFont="1" applyBorder="1"/>
    <xf numFmtId="0" fontId="23" fillId="31" borderId="10" xfId="45" applyFont="1" applyFill="1" applyBorder="1" applyAlignment="1">
      <alignment horizontal="center"/>
    </xf>
    <xf numFmtId="189" fontId="23" fillId="0" borderId="10" xfId="45" applyNumberFormat="1" applyFont="1" applyBorder="1"/>
    <xf numFmtId="187" fontId="46" fillId="0" borderId="10" xfId="22" applyNumberFormat="1" applyFont="1" applyBorder="1"/>
    <xf numFmtId="0" fontId="23" fillId="0" borderId="0" xfId="45" applyFont="1"/>
    <xf numFmtId="187" fontId="26" fillId="0" borderId="10" xfId="22" applyNumberFormat="1" applyFont="1" applyBorder="1"/>
    <xf numFmtId="0" fontId="25" fillId="0" borderId="11" xfId="45" applyFont="1" applyBorder="1" applyAlignment="1"/>
    <xf numFmtId="189" fontId="23" fillId="0" borderId="14" xfId="45" applyNumberFormat="1" applyFont="1" applyBorder="1" applyAlignment="1">
      <alignment horizontal="right"/>
    </xf>
    <xf numFmtId="187" fontId="25" fillId="0" borderId="11" xfId="22" applyNumberFormat="1" applyFont="1" applyBorder="1" applyAlignment="1"/>
    <xf numFmtId="0" fontId="47" fillId="0" borderId="0" xfId="45" applyFont="1"/>
    <xf numFmtId="0" fontId="22" fillId="0" borderId="0" xfId="45" applyFont="1" applyBorder="1" applyAlignment="1">
      <alignment horizontal="left"/>
    </xf>
    <xf numFmtId="0" fontId="22" fillId="0" borderId="0" xfId="45" applyFont="1" applyAlignment="1">
      <alignment horizontal="left"/>
    </xf>
    <xf numFmtId="3" fontId="22" fillId="0" borderId="0" xfId="45" applyNumberFormat="1" applyFont="1"/>
    <xf numFmtId="0" fontId="24" fillId="0" borderId="0" xfId="45" applyFont="1"/>
    <xf numFmtId="3" fontId="24" fillId="0" borderId="0" xfId="45" applyNumberFormat="1" applyFont="1"/>
    <xf numFmtId="0" fontId="24" fillId="0" borderId="0" xfId="45" applyFont="1" applyAlignment="1">
      <alignment horizontal="right"/>
    </xf>
    <xf numFmtId="0" fontId="23" fillId="0" borderId="17" xfId="45" applyFont="1" applyBorder="1" applyAlignment="1">
      <alignment horizontal="center" vertical="center"/>
    </xf>
    <xf numFmtId="0" fontId="23" fillId="0" borderId="14" xfId="45" applyFont="1" applyBorder="1" applyAlignment="1">
      <alignment horizontal="center" vertical="center"/>
    </xf>
    <xf numFmtId="0" fontId="23" fillId="0" borderId="15" xfId="45" applyFont="1" applyBorder="1" applyAlignment="1">
      <alignment horizontal="center" vertical="center"/>
    </xf>
    <xf numFmtId="0" fontId="23" fillId="0" borderId="17" xfId="45" applyFont="1" applyBorder="1" applyAlignment="1">
      <alignment horizontal="center"/>
    </xf>
    <xf numFmtId="187" fontId="22" fillId="0" borderId="0" xfId="45" applyNumberFormat="1" applyFont="1"/>
    <xf numFmtId="0" fontId="2" fillId="0" borderId="0" xfId="45"/>
    <xf numFmtId="0" fontId="41" fillId="0" borderId="0" xfId="45" applyFont="1"/>
    <xf numFmtId="0" fontId="43" fillId="0" borderId="0" xfId="45" applyFont="1"/>
    <xf numFmtId="0" fontId="24" fillId="0" borderId="17" xfId="45" applyFont="1" applyBorder="1" applyAlignment="1">
      <alignment horizontal="center" vertical="center"/>
    </xf>
    <xf numFmtId="0" fontId="30" fillId="0" borderId="0" xfId="45" applyFont="1" applyAlignment="1">
      <alignment horizontal="center"/>
    </xf>
    <xf numFmtId="187" fontId="22" fillId="0" borderId="10" xfId="22" applyNumberFormat="1" applyFont="1" applyBorder="1" applyAlignment="1">
      <alignment horizontal="center"/>
    </xf>
    <xf numFmtId="187" fontId="38" fillId="0" borderId="10" xfId="45" applyNumberFormat="1" applyFont="1" applyBorder="1" applyAlignment="1">
      <alignment horizontal="center"/>
    </xf>
    <xf numFmtId="187" fontId="24" fillId="0" borderId="10" xfId="45" applyNumberFormat="1" applyFont="1" applyBorder="1" applyAlignment="1">
      <alignment horizontal="center"/>
    </xf>
    <xf numFmtId="187" fontId="31" fillId="0" borderId="10" xfId="45" applyNumberFormat="1" applyFont="1" applyBorder="1" applyAlignment="1">
      <alignment horizontal="center"/>
    </xf>
    <xf numFmtId="0" fontId="22" fillId="24" borderId="10" xfId="45" applyFont="1" applyFill="1" applyBorder="1" applyAlignment="1">
      <alignment horizontal="center"/>
    </xf>
    <xf numFmtId="0" fontId="2" fillId="0" borderId="0" xfId="45" applyFont="1"/>
    <xf numFmtId="3" fontId="22" fillId="0" borderId="0" xfId="0" applyNumberFormat="1" applyFont="1" applyAlignment="1">
      <alignment horizontal="right" vertical="top" wrapText="1"/>
    </xf>
    <xf numFmtId="187" fontId="22" fillId="0" borderId="0" xfId="0" applyNumberFormat="1" applyFont="1" applyAlignment="1">
      <alignment horizontal="right" vertical="top" wrapText="1"/>
    </xf>
    <xf numFmtId="187" fontId="36" fillId="0" borderId="0" xfId="0" applyNumberFormat="1" applyFont="1" applyAlignment="1">
      <alignment horizontal="center" vertical="top" wrapText="1"/>
    </xf>
    <xf numFmtId="0" fontId="30" fillId="0" borderId="10" xfId="0" applyFont="1" applyBorder="1" applyAlignment="1">
      <alignment horizontal="center" vertical="center" wrapText="1"/>
    </xf>
    <xf numFmtId="3" fontId="30" fillId="0" borderId="10" xfId="22" applyNumberFormat="1" applyFont="1" applyBorder="1" applyAlignment="1">
      <alignment horizontal="right" vertical="top" wrapText="1"/>
    </xf>
    <xf numFmtId="187" fontId="30" fillId="0" borderId="0" xfId="0" applyNumberFormat="1" applyFont="1" applyAlignment="1">
      <alignment vertical="top" wrapText="1"/>
    </xf>
    <xf numFmtId="0" fontId="48" fillId="0" borderId="0" xfId="45" applyFont="1" applyAlignment="1"/>
    <xf numFmtId="0" fontId="42" fillId="0" borderId="0" xfId="45" applyFont="1" applyAlignment="1"/>
    <xf numFmtId="0" fontId="24" fillId="0" borderId="22" xfId="45" applyFont="1" applyBorder="1" applyAlignment="1">
      <alignment horizontal="center"/>
    </xf>
    <xf numFmtId="0" fontId="24" fillId="0" borderId="0" xfId="45" applyFont="1" applyBorder="1" applyAlignment="1">
      <alignment horizontal="center"/>
    </xf>
    <xf numFmtId="0" fontId="42" fillId="0" borderId="0" xfId="45" applyFont="1" applyAlignment="1">
      <alignment horizontal="center"/>
    </xf>
    <xf numFmtId="0" fontId="24" fillId="0" borderId="0" xfId="45" applyFont="1" applyBorder="1" applyAlignment="1"/>
    <xf numFmtId="0" fontId="2" fillId="0" borderId="0" xfId="45" applyBorder="1"/>
    <xf numFmtId="187" fontId="22" fillId="0" borderId="0" xfId="0" applyNumberFormat="1" applyFont="1" applyAlignment="1">
      <alignment horizontal="center"/>
    </xf>
    <xf numFmtId="0" fontId="24" fillId="0" borderId="0" xfId="45" applyFont="1" applyAlignment="1"/>
    <xf numFmtId="0" fontId="24" fillId="0" borderId="0" xfId="45" applyFont="1" applyAlignment="1">
      <alignment horizontal="center"/>
    </xf>
    <xf numFmtId="0" fontId="30" fillId="0" borderId="0" xfId="0" applyFont="1" applyBorder="1" applyAlignment="1">
      <alignment horizontal="left" vertical="top" wrapText="1"/>
    </xf>
    <xf numFmtId="3" fontId="30" fillId="0" borderId="10" xfId="22" applyNumberFormat="1" applyFont="1" applyBorder="1" applyAlignment="1">
      <alignment horizontal="left" vertical="top" wrapText="1"/>
    </xf>
    <xf numFmtId="3" fontId="30" fillId="0" borderId="10" xfId="22" applyNumberFormat="1" applyFont="1" applyBorder="1" applyAlignment="1">
      <alignment horizontal="left" vertical="center" wrapText="1"/>
    </xf>
    <xf numFmtId="0" fontId="31" fillId="0" borderId="0" xfId="0" applyFont="1" applyAlignment="1">
      <alignment horizontal="center" vertical="top" wrapText="1"/>
    </xf>
    <xf numFmtId="0" fontId="31" fillId="0" borderId="13" xfId="0" applyFont="1" applyBorder="1" applyAlignment="1">
      <alignment horizontal="center" vertical="top" wrapText="1"/>
    </xf>
    <xf numFmtId="0" fontId="31" fillId="0" borderId="12" xfId="0" applyFont="1" applyBorder="1" applyAlignment="1">
      <alignment horizontal="center" vertical="top" wrapText="1"/>
    </xf>
    <xf numFmtId="0" fontId="35" fillId="0" borderId="14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top" wrapText="1"/>
    </xf>
    <xf numFmtId="0" fontId="30" fillId="0" borderId="0" xfId="0" applyFont="1" applyAlignment="1">
      <alignment horizontal="center" vertical="top" wrapText="1"/>
    </xf>
    <xf numFmtId="0" fontId="31" fillId="0" borderId="0" xfId="45" applyFont="1" applyAlignment="1">
      <alignment horizontal="center"/>
    </xf>
    <xf numFmtId="0" fontId="46" fillId="0" borderId="10" xfId="0" applyFont="1" applyBorder="1" applyAlignment="1">
      <alignment horizontal="center" vertical="top" wrapText="1"/>
    </xf>
    <xf numFmtId="3" fontId="31" fillId="0" borderId="17" xfId="0" applyNumberFormat="1" applyFont="1" applyBorder="1" applyAlignment="1">
      <alignment vertical="top" wrapText="1"/>
    </xf>
    <xf numFmtId="3" fontId="31" fillId="0" borderId="13" xfId="22" applyNumberFormat="1" applyFont="1" applyBorder="1" applyAlignment="1">
      <alignment horizontal="right" vertical="top" wrapText="1"/>
    </xf>
    <xf numFmtId="0" fontId="30" fillId="0" borderId="17" xfId="0" applyFont="1" applyBorder="1" applyAlignment="1">
      <alignment vertical="top" wrapText="1"/>
    </xf>
    <xf numFmtId="187" fontId="31" fillId="0" borderId="20" xfId="22" applyNumberFormat="1" applyFont="1" applyBorder="1" applyAlignment="1">
      <alignment horizontal="right" vertical="top" wrapText="1"/>
    </xf>
    <xf numFmtId="187" fontId="30" fillId="0" borderId="17" xfId="22" applyNumberFormat="1" applyFont="1" applyBorder="1" applyAlignment="1">
      <alignment vertical="top" wrapText="1"/>
    </xf>
    <xf numFmtId="187" fontId="31" fillId="0" borderId="17" xfId="0" applyNumberFormat="1" applyFont="1" applyBorder="1" applyAlignment="1">
      <alignment horizontal="center" vertical="top" wrapText="1"/>
    </xf>
    <xf numFmtId="187" fontId="30" fillId="0" borderId="17" xfId="22" applyNumberFormat="1" applyFont="1" applyBorder="1" applyAlignment="1">
      <alignment horizontal="left" vertical="top" wrapText="1"/>
    </xf>
    <xf numFmtId="187" fontId="30" fillId="0" borderId="11" xfId="22" applyNumberFormat="1" applyFont="1" applyBorder="1" applyAlignment="1">
      <alignment horizontal="left" vertical="top" wrapText="1"/>
    </xf>
    <xf numFmtId="0" fontId="30" fillId="0" borderId="11" xfId="0" applyFont="1" applyBorder="1" applyAlignment="1">
      <alignment horizontal="center" vertical="top" wrapText="1"/>
    </xf>
    <xf numFmtId="187" fontId="31" fillId="0" borderId="11" xfId="22" applyNumberFormat="1" applyFont="1" applyBorder="1" applyAlignment="1">
      <alignment horizontal="right" vertical="top" wrapText="1"/>
    </xf>
    <xf numFmtId="3" fontId="31" fillId="0" borderId="11" xfId="22" applyNumberFormat="1" applyFont="1" applyBorder="1" applyAlignment="1">
      <alignment horizontal="right" vertical="top" wrapText="1"/>
    </xf>
    <xf numFmtId="187" fontId="49" fillId="0" borderId="10" xfId="22" applyNumberFormat="1" applyFont="1" applyBorder="1" applyAlignment="1">
      <alignment horizontal="left" vertical="top" wrapText="1"/>
    </xf>
    <xf numFmtId="43" fontId="30" fillId="0" borderId="0" xfId="22" applyFont="1" applyAlignment="1">
      <alignment vertical="top" wrapText="1"/>
    </xf>
    <xf numFmtId="187" fontId="36" fillId="0" borderId="10" xfId="22" applyNumberFormat="1" applyFont="1" applyBorder="1" applyAlignment="1">
      <alignment vertical="top" wrapText="1"/>
    </xf>
    <xf numFmtId="187" fontId="25" fillId="0" borderId="10" xfId="22" applyNumberFormat="1" applyFont="1" applyBorder="1" applyAlignment="1">
      <alignment horizontal="center"/>
    </xf>
    <xf numFmtId="0" fontId="22" fillId="0" borderId="0" xfId="0" applyFont="1" applyBorder="1" applyAlignment="1">
      <alignment horizontal="center" vertical="top" wrapText="1"/>
    </xf>
    <xf numFmtId="187" fontId="30" fillId="0" borderId="10" xfId="22" applyNumberFormat="1" applyFont="1" applyBorder="1" applyAlignment="1">
      <alignment horizontal="center"/>
    </xf>
    <xf numFmtId="9" fontId="31" fillId="0" borderId="10" xfId="45" applyNumberFormat="1" applyFont="1" applyBorder="1" applyAlignment="1">
      <alignment horizontal="center" vertical="center" wrapText="1"/>
    </xf>
    <xf numFmtId="0" fontId="46" fillId="0" borderId="10" xfId="45" applyFont="1" applyBorder="1" applyAlignment="1">
      <alignment horizontal="center"/>
    </xf>
    <xf numFmtId="0" fontId="31" fillId="0" borderId="10" xfId="45" applyFont="1" applyBorder="1" applyAlignment="1">
      <alignment horizontal="center"/>
    </xf>
    <xf numFmtId="187" fontId="46" fillId="0" borderId="10" xfId="45" applyNumberFormat="1" applyFont="1" applyBorder="1" applyAlignment="1">
      <alignment horizontal="center"/>
    </xf>
    <xf numFmtId="187" fontId="30" fillId="0" borderId="12" xfId="22" applyNumberFormat="1" applyFont="1" applyBorder="1" applyAlignment="1">
      <alignment horizontal="right" vertical="top" wrapText="1"/>
    </xf>
    <xf numFmtId="0" fontId="23" fillId="0" borderId="10" xfId="45" applyFont="1" applyBorder="1" applyAlignment="1">
      <alignment horizontal="center" vertical="center"/>
    </xf>
    <xf numFmtId="0" fontId="34" fillId="0" borderId="25" xfId="0" applyFont="1" applyBorder="1"/>
    <xf numFmtId="0" fontId="30" fillId="30" borderId="10" xfId="0" applyFont="1" applyFill="1" applyBorder="1" applyAlignment="1">
      <alignment horizontal="left" vertical="top" wrapText="1"/>
    </xf>
    <xf numFmtId="0" fontId="34" fillId="0" borderId="26" xfId="0" applyFont="1" applyBorder="1" applyAlignment="1">
      <alignment vertical="top" wrapText="1"/>
    </xf>
    <xf numFmtId="0" fontId="52" fillId="0" borderId="26" xfId="0" applyFont="1" applyBorder="1"/>
    <xf numFmtId="0" fontId="34" fillId="0" borderId="14" xfId="0" applyFont="1" applyBorder="1" applyAlignment="1">
      <alignment horizontal="center" vertical="top" wrapText="1"/>
    </xf>
    <xf numFmtId="0" fontId="34" fillId="0" borderId="25" xfId="0" applyFont="1" applyBorder="1" applyAlignment="1">
      <alignment vertical="top" wrapText="1"/>
    </xf>
    <xf numFmtId="0" fontId="30" fillId="32" borderId="25" xfId="0" applyFont="1" applyFill="1" applyBorder="1" applyAlignment="1">
      <alignment vertical="top" wrapText="1"/>
    </xf>
    <xf numFmtId="0" fontId="53" fillId="0" borderId="25" xfId="0" applyFont="1" applyBorder="1" applyAlignment="1">
      <alignment vertical="top" wrapText="1"/>
    </xf>
    <xf numFmtId="0" fontId="53" fillId="0" borderId="27" xfId="0" applyFont="1" applyBorder="1" applyAlignment="1">
      <alignment vertical="top" wrapText="1"/>
    </xf>
    <xf numFmtId="0" fontId="53" fillId="0" borderId="10" xfId="0" applyFont="1" applyBorder="1" applyAlignment="1">
      <alignment vertical="top" wrapText="1"/>
    </xf>
    <xf numFmtId="187" fontId="38" fillId="0" borderId="10" xfId="22" applyNumberFormat="1" applyFont="1" applyBorder="1" applyAlignment="1">
      <alignment horizontal="right" vertical="top" wrapText="1"/>
    </xf>
    <xf numFmtId="0" fontId="30" fillId="0" borderId="25" xfId="0" applyFont="1" applyBorder="1"/>
    <xf numFmtId="0" fontId="36" fillId="0" borderId="14" xfId="0" applyFont="1" applyBorder="1" applyAlignment="1">
      <alignment horizontal="center" vertical="center" wrapText="1"/>
    </xf>
    <xf numFmtId="0" fontId="34" fillId="0" borderId="0" xfId="0" applyFont="1" applyAlignment="1">
      <alignment vertical="top" wrapText="1"/>
    </xf>
    <xf numFmtId="0" fontId="54" fillId="0" borderId="0" xfId="0" applyFont="1" applyAlignment="1">
      <alignment vertical="top" wrapText="1"/>
    </xf>
    <xf numFmtId="0" fontId="54" fillId="0" borderId="10" xfId="0" applyFont="1" applyBorder="1" applyAlignment="1">
      <alignment vertical="top" wrapText="1"/>
    </xf>
    <xf numFmtId="0" fontId="54" fillId="0" borderId="14" xfId="0" applyFont="1" applyBorder="1" applyAlignment="1">
      <alignment horizontal="center" vertical="top" wrapText="1"/>
    </xf>
    <xf numFmtId="0" fontId="54" fillId="0" borderId="10" xfId="0" applyFont="1" applyBorder="1" applyAlignment="1">
      <alignment horizontal="center" vertical="center" wrapText="1"/>
    </xf>
    <xf numFmtId="0" fontId="23" fillId="0" borderId="10" xfId="45" applyFont="1" applyBorder="1" applyAlignment="1">
      <alignment horizontal="center" vertical="center"/>
    </xf>
    <xf numFmtId="187" fontId="22" fillId="0" borderId="0" xfId="22" applyNumberFormat="1" applyFont="1" applyAlignment="1">
      <alignment vertical="top" wrapText="1"/>
    </xf>
    <xf numFmtId="187" fontId="54" fillId="0" borderId="0" xfId="22" applyNumberFormat="1" applyFont="1" applyAlignment="1">
      <alignment vertical="top" wrapText="1"/>
    </xf>
    <xf numFmtId="187" fontId="36" fillId="0" borderId="0" xfId="22" applyNumberFormat="1" applyFont="1" applyAlignment="1">
      <alignment vertical="top" wrapText="1"/>
    </xf>
    <xf numFmtId="0" fontId="55" fillId="0" borderId="25" xfId="0" applyFont="1" applyBorder="1"/>
    <xf numFmtId="0" fontId="35" fillId="0" borderId="10" xfId="0" applyFont="1" applyBorder="1" applyAlignment="1">
      <alignment horizontal="center"/>
    </xf>
    <xf numFmtId="3" fontId="54" fillId="25" borderId="10" xfId="22" applyNumberFormat="1" applyFont="1" applyFill="1" applyBorder="1" applyAlignment="1">
      <alignment horizontal="right" vertical="top" wrapText="1"/>
    </xf>
    <xf numFmtId="0" fontId="35" fillId="0" borderId="14" xfId="0" applyFont="1" applyBorder="1" applyAlignment="1">
      <alignment horizontal="center"/>
    </xf>
    <xf numFmtId="0" fontId="46" fillId="0" borderId="10" xfId="0" applyFont="1" applyBorder="1" applyAlignment="1">
      <alignment horizontal="center"/>
    </xf>
    <xf numFmtId="9" fontId="30" fillId="0" borderId="10" xfId="0" applyNumberFormat="1" applyFont="1" applyBorder="1" applyAlignment="1">
      <alignment horizontal="left" vertical="top" wrapText="1"/>
    </xf>
    <xf numFmtId="0" fontId="30" fillId="0" borderId="25" xfId="0" applyFont="1" applyBorder="1" applyAlignment="1">
      <alignment horizontal="left" vertical="top"/>
    </xf>
    <xf numFmtId="0" fontId="56" fillId="0" borderId="25" xfId="0" applyFont="1" applyBorder="1"/>
    <xf numFmtId="0" fontId="58" fillId="0" borderId="10" xfId="45" applyFont="1" applyBorder="1" applyAlignment="1">
      <alignment horizontal="left" vertical="top" wrapText="1"/>
    </xf>
    <xf numFmtId="0" fontId="30" fillId="0" borderId="25" xfId="0" applyFont="1" applyBorder="1" applyAlignment="1">
      <alignment vertical="top" wrapText="1"/>
    </xf>
    <xf numFmtId="0" fontId="59" fillId="30" borderId="10" xfId="0" applyFont="1" applyFill="1" applyBorder="1" applyAlignment="1">
      <alignment horizontal="left" vertical="top" wrapText="1"/>
    </xf>
    <xf numFmtId="187" fontId="30" fillId="0" borderId="10" xfId="22" applyNumberFormat="1" applyFont="1" applyBorder="1" applyAlignment="1">
      <alignment horizontal="right" vertical="center" wrapText="1"/>
    </xf>
    <xf numFmtId="0" fontId="30" fillId="0" borderId="10" xfId="0" applyFont="1" applyBorder="1" applyAlignment="1">
      <alignment horizontal="right" vertical="center" wrapText="1"/>
    </xf>
    <xf numFmtId="3" fontId="35" fillId="0" borderId="10" xfId="22" applyNumberFormat="1" applyFont="1" applyBorder="1" applyAlignment="1">
      <alignment horizontal="left" vertical="top" wrapText="1"/>
    </xf>
    <xf numFmtId="0" fontId="60" fillId="0" borderId="0" xfId="0" applyFont="1"/>
    <xf numFmtId="187" fontId="35" fillId="0" borderId="10" xfId="0" applyNumberFormat="1" applyFont="1" applyBorder="1"/>
    <xf numFmtId="187" fontId="50" fillId="0" borderId="10" xfId="0" applyNumberFormat="1" applyFont="1" applyBorder="1"/>
    <xf numFmtId="187" fontId="50" fillId="0" borderId="10" xfId="22" applyNumberFormat="1" applyFont="1" applyBorder="1" applyAlignment="1">
      <alignment horizontal="center"/>
    </xf>
    <xf numFmtId="0" fontId="34" fillId="0" borderId="0" xfId="0" applyFont="1"/>
    <xf numFmtId="0" fontId="35" fillId="0" borderId="25" xfId="0" applyFont="1" applyBorder="1"/>
    <xf numFmtId="1" fontId="61" fillId="0" borderId="10" xfId="0" applyNumberFormat="1" applyFont="1" applyBorder="1" applyAlignment="1">
      <alignment horizontal="right"/>
    </xf>
    <xf numFmtId="187" fontId="61" fillId="0" borderId="10" xfId="22" applyNumberFormat="1" applyFont="1" applyBorder="1" applyAlignment="1">
      <alignment horizontal="center"/>
    </xf>
    <xf numFmtId="0" fontId="62" fillId="0" borderId="14" xfId="45" applyFont="1" applyBorder="1" applyAlignment="1">
      <alignment horizontal="center"/>
    </xf>
    <xf numFmtId="0" fontId="61" fillId="0" borderId="10" xfId="45" applyFont="1" applyBorder="1" applyAlignment="1">
      <alignment horizontal="center"/>
    </xf>
    <xf numFmtId="0" fontId="62" fillId="0" borderId="10" xfId="45" applyFont="1" applyBorder="1" applyAlignment="1">
      <alignment horizontal="center"/>
    </xf>
    <xf numFmtId="0" fontId="34" fillId="0" borderId="10" xfId="0" applyFont="1" applyBorder="1"/>
    <xf numFmtId="0" fontId="34" fillId="0" borderId="10" xfId="0" applyFont="1" applyBorder="1" applyAlignment="1">
      <alignment horizontal="left" vertical="top" wrapText="1"/>
    </xf>
    <xf numFmtId="0" fontId="63" fillId="0" borderId="10" xfId="0" applyFont="1" applyBorder="1" applyAlignment="1">
      <alignment horizontal="left" vertical="top" wrapText="1"/>
    </xf>
    <xf numFmtId="187" fontId="63" fillId="0" borderId="11" xfId="22" applyNumberFormat="1" applyFont="1" applyBorder="1" applyAlignment="1">
      <alignment horizontal="right" vertical="top" wrapText="1"/>
    </xf>
    <xf numFmtId="187" fontId="63" fillId="0" borderId="10" xfId="22" applyNumberFormat="1" applyFont="1" applyBorder="1" applyAlignment="1">
      <alignment horizontal="right" vertical="top" wrapText="1"/>
    </xf>
    <xf numFmtId="187" fontId="63" fillId="0" borderId="15" xfId="22" applyNumberFormat="1" applyFont="1" applyBorder="1" applyAlignment="1">
      <alignment vertical="top" wrapText="1"/>
    </xf>
    <xf numFmtId="187" fontId="63" fillId="0" borderId="10" xfId="22" applyNumberFormat="1" applyFont="1" applyBorder="1" applyAlignment="1">
      <alignment vertical="top" wrapText="1"/>
    </xf>
    <xf numFmtId="3" fontId="38" fillId="29" borderId="10" xfId="22" applyNumberFormat="1" applyFont="1" applyFill="1" applyBorder="1" applyAlignment="1">
      <alignment horizontal="right" vertical="top" wrapText="1"/>
    </xf>
    <xf numFmtId="187" fontId="38" fillId="29" borderId="10" xfId="22" applyNumberFormat="1" applyFont="1" applyFill="1" applyBorder="1" applyAlignment="1">
      <alignment horizontal="right" vertical="top" wrapText="1"/>
    </xf>
    <xf numFmtId="3" fontId="38" fillId="0" borderId="10" xfId="22" applyNumberFormat="1" applyFont="1" applyBorder="1" applyAlignment="1">
      <alignment horizontal="right" vertical="top" wrapText="1"/>
    </xf>
    <xf numFmtId="0" fontId="34" fillId="0" borderId="10" xfId="0" applyFont="1" applyBorder="1" applyAlignment="1">
      <alignment vertical="top" wrapText="1"/>
    </xf>
    <xf numFmtId="3" fontId="38" fillId="0" borderId="10" xfId="45" applyNumberFormat="1" applyFont="1" applyBorder="1" applyAlignment="1">
      <alignment horizontal="center"/>
    </xf>
    <xf numFmtId="0" fontId="34" fillId="0" borderId="0" xfId="0" applyFont="1" applyBorder="1" applyAlignment="1">
      <alignment horizontal="left" vertical="top" wrapText="1"/>
    </xf>
    <xf numFmtId="187" fontId="30" fillId="0" borderId="10" xfId="22" applyNumberFormat="1" applyFont="1" applyBorder="1" applyAlignment="1">
      <alignment horizontal="center" vertical="top" wrapText="1"/>
    </xf>
    <xf numFmtId="0" fontId="34" fillId="0" borderId="26" xfId="0" applyFont="1" applyBorder="1"/>
    <xf numFmtId="0" fontId="30" fillId="0" borderId="26" xfId="0" applyFont="1" applyBorder="1"/>
    <xf numFmtId="0" fontId="62" fillId="0" borderId="26" xfId="0" applyFont="1" applyBorder="1"/>
    <xf numFmtId="0" fontId="30" fillId="30" borderId="11" xfId="0" applyFont="1" applyFill="1" applyBorder="1" applyAlignment="1">
      <alignment horizontal="left" vertical="top" wrapText="1"/>
    </xf>
    <xf numFmtId="0" fontId="30" fillId="0" borderId="11" xfId="0" applyFont="1" applyBorder="1" applyAlignment="1">
      <alignment horizontal="left" vertical="top" wrapText="1"/>
    </xf>
    <xf numFmtId="0" fontId="34" fillId="30" borderId="11" xfId="0" applyFont="1" applyFill="1" applyBorder="1" applyAlignment="1">
      <alignment horizontal="left" vertical="top" wrapText="1"/>
    </xf>
    <xf numFmtId="0" fontId="56" fillId="30" borderId="11" xfId="0" applyFont="1" applyFill="1" applyBorder="1" applyAlignment="1">
      <alignment horizontal="left" vertical="top" wrapText="1"/>
    </xf>
    <xf numFmtId="3" fontId="62" fillId="0" borderId="11" xfId="22" applyNumberFormat="1" applyFont="1" applyBorder="1" applyAlignment="1">
      <alignment horizontal="left" vertical="top" wrapText="1"/>
    </xf>
    <xf numFmtId="0" fontId="34" fillId="0" borderId="11" xfId="0" applyFont="1" applyBorder="1" applyAlignment="1">
      <alignment horizontal="left" vertical="top" wrapText="1"/>
    </xf>
    <xf numFmtId="187" fontId="49" fillId="0" borderId="11" xfId="0" applyNumberFormat="1" applyFont="1" applyBorder="1" applyAlignment="1">
      <alignment horizontal="center" vertical="top" wrapText="1"/>
    </xf>
    <xf numFmtId="0" fontId="62" fillId="29" borderId="11" xfId="0" applyFont="1" applyFill="1" applyBorder="1" applyAlignment="1">
      <alignment horizontal="center" vertical="top" wrapText="1"/>
    </xf>
    <xf numFmtId="0" fontId="62" fillId="0" borderId="26" xfId="0" applyFont="1" applyBorder="1" applyAlignment="1">
      <alignment horizontal="left"/>
    </xf>
    <xf numFmtId="187" fontId="34" fillId="0" borderId="11" xfId="0" applyNumberFormat="1" applyFont="1" applyBorder="1" applyAlignment="1">
      <alignment horizontal="center" vertical="top" wrapText="1"/>
    </xf>
    <xf numFmtId="187" fontId="30" fillId="0" borderId="11" xfId="22" applyNumberFormat="1" applyFont="1" applyBorder="1" applyAlignment="1">
      <alignment horizontal="center" vertical="top" wrapText="1"/>
    </xf>
    <xf numFmtId="0" fontId="36" fillId="0" borderId="10" xfId="0" applyFont="1" applyBorder="1" applyAlignment="1">
      <alignment horizontal="center" vertical="top" wrapText="1"/>
    </xf>
    <xf numFmtId="187" fontId="54" fillId="0" borderId="10" xfId="0" applyNumberFormat="1" applyFont="1" applyBorder="1" applyAlignment="1">
      <alignment horizontal="center" vertical="top" wrapText="1"/>
    </xf>
    <xf numFmtId="187" fontId="30" fillId="0" borderId="10" xfId="0" applyNumberFormat="1" applyFont="1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24" fillId="0" borderId="13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24" fillId="0" borderId="2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3" fillId="0" borderId="17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3" fontId="22" fillId="0" borderId="0" xfId="0" applyNumberFormat="1" applyFont="1" applyAlignment="1">
      <alignment horizontal="right"/>
    </xf>
    <xf numFmtId="0" fontId="24" fillId="0" borderId="24" xfId="0" applyFont="1" applyBorder="1" applyAlignment="1">
      <alignment horizontal="center" vertical="center"/>
    </xf>
    <xf numFmtId="0" fontId="23" fillId="0" borderId="10" xfId="45" applyFont="1" applyBorder="1" applyAlignment="1">
      <alignment horizontal="center"/>
    </xf>
    <xf numFmtId="0" fontId="24" fillId="0" borderId="10" xfId="45" applyFont="1" applyBorder="1" applyAlignment="1">
      <alignment horizontal="center"/>
    </xf>
    <xf numFmtId="0" fontId="25" fillId="0" borderId="10" xfId="45" applyFont="1" applyBorder="1" applyAlignment="1">
      <alignment horizontal="center"/>
    </xf>
    <xf numFmtId="0" fontId="24" fillId="0" borderId="0" xfId="45" applyFont="1" applyAlignment="1">
      <alignment horizontal="center"/>
    </xf>
    <xf numFmtId="0" fontId="31" fillId="0" borderId="0" xfId="45" applyFont="1" applyAlignment="1">
      <alignment horizontal="center"/>
    </xf>
    <xf numFmtId="0" fontId="24" fillId="0" borderId="13" xfId="45" applyFont="1" applyBorder="1" applyAlignment="1">
      <alignment horizontal="center" vertical="center"/>
    </xf>
    <xf numFmtId="0" fontId="24" fillId="0" borderId="23" xfId="45" applyFont="1" applyBorder="1" applyAlignment="1">
      <alignment horizontal="center" vertical="center"/>
    </xf>
    <xf numFmtId="0" fontId="24" fillId="0" borderId="12" xfId="45" applyFont="1" applyBorder="1" applyAlignment="1">
      <alignment horizontal="center" vertical="center"/>
    </xf>
    <xf numFmtId="0" fontId="25" fillId="0" borderId="10" xfId="45" applyFont="1" applyBorder="1" applyAlignment="1">
      <alignment horizontal="center" vertical="center"/>
    </xf>
    <xf numFmtId="0" fontId="23" fillId="0" borderId="10" xfId="45" applyFont="1" applyBorder="1" applyAlignment="1">
      <alignment horizontal="center" vertical="center"/>
    </xf>
    <xf numFmtId="0" fontId="23" fillId="0" borderId="11" xfId="45" applyFont="1" applyBorder="1" applyAlignment="1">
      <alignment horizontal="center" vertical="center"/>
    </xf>
    <xf numFmtId="9" fontId="45" fillId="0" borderId="15" xfId="45" applyNumberFormat="1" applyFont="1" applyBorder="1" applyAlignment="1">
      <alignment horizontal="center" vertical="center" wrapText="1"/>
    </xf>
    <xf numFmtId="9" fontId="45" fillId="0" borderId="10" xfId="45" applyNumberFormat="1" applyFont="1" applyBorder="1" applyAlignment="1">
      <alignment horizontal="center" vertical="center" wrapText="1"/>
    </xf>
    <xf numFmtId="9" fontId="25" fillId="0" borderId="10" xfId="45" applyNumberFormat="1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top" wrapText="1"/>
    </xf>
    <xf numFmtId="0" fontId="31" fillId="0" borderId="13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top" wrapText="1"/>
    </xf>
    <xf numFmtId="0" fontId="50" fillId="0" borderId="11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6" fillId="0" borderId="11" xfId="0" applyFont="1" applyBorder="1" applyAlignment="1">
      <alignment horizontal="center" vertical="top" wrapText="1"/>
    </xf>
    <xf numFmtId="0" fontId="46" fillId="0" borderId="15" xfId="0" applyFont="1" applyBorder="1" applyAlignment="1">
      <alignment horizontal="center" vertical="top" wrapText="1"/>
    </xf>
    <xf numFmtId="0" fontId="31" fillId="0" borderId="14" xfId="0" applyFont="1" applyBorder="1" applyAlignment="1">
      <alignment horizontal="center" vertical="center" wrapText="1"/>
    </xf>
    <xf numFmtId="187" fontId="38" fillId="0" borderId="11" xfId="22" applyNumberFormat="1" applyFont="1" applyBorder="1" applyAlignment="1">
      <alignment horizontal="center" vertical="top" wrapText="1"/>
    </xf>
    <xf numFmtId="187" fontId="38" fillId="0" borderId="15" xfId="22" applyNumberFormat="1" applyFont="1" applyBorder="1" applyAlignment="1">
      <alignment horizontal="center" vertical="top" wrapText="1"/>
    </xf>
    <xf numFmtId="187" fontId="38" fillId="29" borderId="11" xfId="22" applyNumberFormat="1" applyFont="1" applyFill="1" applyBorder="1" applyAlignment="1">
      <alignment horizontal="center" vertical="top" wrapText="1"/>
    </xf>
    <xf numFmtId="187" fontId="38" fillId="29" borderId="15" xfId="22" applyNumberFormat="1" applyFont="1" applyFill="1" applyBorder="1" applyAlignment="1">
      <alignment horizontal="center" vertical="top" wrapText="1"/>
    </xf>
    <xf numFmtId="187" fontId="34" fillId="0" borderId="11" xfId="22" applyNumberFormat="1" applyFont="1" applyBorder="1" applyAlignment="1">
      <alignment horizontal="center" vertical="top" wrapText="1"/>
    </xf>
    <xf numFmtId="187" fontId="34" fillId="0" borderId="15" xfId="22" applyNumberFormat="1" applyFont="1" applyBorder="1" applyAlignment="1">
      <alignment horizontal="center" vertical="top" wrapText="1"/>
    </xf>
    <xf numFmtId="0" fontId="31" fillId="0" borderId="11" xfId="0" applyFont="1" applyBorder="1" applyAlignment="1">
      <alignment horizontal="center" vertical="top" wrapText="1"/>
    </xf>
    <xf numFmtId="0" fontId="31" fillId="0" borderId="15" xfId="0" applyFont="1" applyBorder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0" fontId="24" fillId="0" borderId="17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top" wrapText="1"/>
    </xf>
    <xf numFmtId="0" fontId="31" fillId="0" borderId="0" xfId="0" applyFont="1" applyAlignment="1">
      <alignment horizontal="center" vertical="top" wrapText="1"/>
    </xf>
    <xf numFmtId="0" fontId="31" fillId="0" borderId="16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left"/>
    </xf>
    <xf numFmtId="0" fontId="22" fillId="0" borderId="15" xfId="0" applyFont="1" applyBorder="1" applyAlignment="1">
      <alignment horizontal="left"/>
    </xf>
    <xf numFmtId="191" fontId="36" fillId="0" borderId="16" xfId="0" applyNumberFormat="1" applyFont="1" applyBorder="1" applyAlignment="1">
      <alignment horizontal="center"/>
    </xf>
    <xf numFmtId="191" fontId="22" fillId="0" borderId="16" xfId="0" applyNumberFormat="1" applyFont="1" applyBorder="1" applyAlignment="1">
      <alignment horizontal="center"/>
    </xf>
    <xf numFmtId="187" fontId="30" fillId="0" borderId="10" xfId="22" applyNumberFormat="1" applyFont="1" applyBorder="1" applyAlignment="1">
      <alignment horizontal="center"/>
    </xf>
    <xf numFmtId="187" fontId="30" fillId="0" borderId="10" xfId="0" applyNumberFormat="1" applyFont="1" applyBorder="1" applyAlignment="1">
      <alignment horizontal="center"/>
    </xf>
    <xf numFmtId="187" fontId="31" fillId="26" borderId="10" xfId="22" applyNumberFormat="1" applyFont="1" applyFill="1" applyBorder="1" applyAlignment="1">
      <alignment horizontal="center"/>
    </xf>
    <xf numFmtId="187" fontId="31" fillId="27" borderId="10" xfId="22" applyNumberFormat="1" applyFont="1" applyFill="1" applyBorder="1" applyAlignment="1">
      <alignment horizontal="center"/>
    </xf>
    <xf numFmtId="187" fontId="30" fillId="25" borderId="10" xfId="0" applyNumberFormat="1" applyFont="1" applyFill="1" applyBorder="1" applyAlignment="1">
      <alignment horizontal="center"/>
    </xf>
    <xf numFmtId="0" fontId="24" fillId="0" borderId="17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0" xfId="0" quotePrefix="1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38" fillId="0" borderId="16" xfId="0" applyFont="1" applyBorder="1" applyAlignment="1">
      <alignment horizontal="center"/>
    </xf>
    <xf numFmtId="0" fontId="38" fillId="0" borderId="15" xfId="0" applyFont="1" applyBorder="1" applyAlignment="1">
      <alignment horizontal="center"/>
    </xf>
    <xf numFmtId="0" fontId="38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187" fontId="24" fillId="0" borderId="11" xfId="22" applyNumberFormat="1" applyFont="1" applyBorder="1" applyAlignment="1">
      <alignment horizontal="center"/>
    </xf>
    <xf numFmtId="187" fontId="24" fillId="0" borderId="15" xfId="22" applyNumberFormat="1" applyFont="1" applyBorder="1" applyAlignment="1">
      <alignment horizontal="center"/>
    </xf>
    <xf numFmtId="187" fontId="38" fillId="0" borderId="10" xfId="0" applyNumberFormat="1" applyFont="1" applyBorder="1" applyAlignment="1">
      <alignment horizontal="center"/>
    </xf>
    <xf numFmtId="187" fontId="24" fillId="0" borderId="11" xfId="0" applyNumberFormat="1" applyFont="1" applyBorder="1" applyAlignment="1">
      <alignment horizontal="center"/>
    </xf>
    <xf numFmtId="187" fontId="24" fillId="0" borderId="15" xfId="0" applyNumberFormat="1" applyFont="1" applyBorder="1" applyAlignment="1">
      <alignment horizontal="center"/>
    </xf>
    <xf numFmtId="187" fontId="24" fillId="0" borderId="10" xfId="22" applyNumberFormat="1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187" fontId="24" fillId="0" borderId="10" xfId="0" applyNumberFormat="1" applyFont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187" fontId="24" fillId="28" borderId="10" xfId="0" applyNumberFormat="1" applyFont="1" applyFill="1" applyBorder="1" applyAlignment="1">
      <alignment horizontal="center"/>
    </xf>
    <xf numFmtId="0" fontId="51" fillId="0" borderId="11" xfId="45" applyFont="1" applyBorder="1" applyAlignment="1">
      <alignment horizontal="center" vertical="center"/>
    </xf>
    <xf numFmtId="0" fontId="51" fillId="0" borderId="16" xfId="45" applyFont="1" applyBorder="1" applyAlignment="1">
      <alignment horizontal="center" vertical="center"/>
    </xf>
    <xf numFmtId="0" fontId="51" fillId="0" borderId="15" xfId="45" applyFont="1" applyBorder="1" applyAlignment="1">
      <alignment horizontal="center" vertical="center"/>
    </xf>
    <xf numFmtId="0" fontId="24" fillId="0" borderId="0" xfId="45" applyFont="1" applyBorder="1" applyAlignment="1">
      <alignment horizontal="center"/>
    </xf>
    <xf numFmtId="0" fontId="24" fillId="0" borderId="11" xfId="45" applyFont="1" applyBorder="1" applyAlignment="1">
      <alignment horizontal="center" vertical="center"/>
    </xf>
    <xf numFmtId="0" fontId="24" fillId="0" borderId="16" xfId="45" applyFont="1" applyBorder="1" applyAlignment="1">
      <alignment horizontal="center" vertical="center"/>
    </xf>
    <xf numFmtId="0" fontId="24" fillId="0" borderId="15" xfId="45" applyFont="1" applyBorder="1" applyAlignment="1">
      <alignment horizontal="center" vertical="center"/>
    </xf>
    <xf numFmtId="0" fontId="38" fillId="0" borderId="11" xfId="45" applyFont="1" applyBorder="1" applyAlignment="1">
      <alignment horizontal="center" vertical="center"/>
    </xf>
    <xf numFmtId="0" fontId="38" fillId="0" borderId="16" xfId="45" applyFont="1" applyBorder="1" applyAlignment="1">
      <alignment horizontal="center" vertical="center"/>
    </xf>
    <xf numFmtId="0" fontId="38" fillId="0" borderId="15" xfId="45" applyFont="1" applyBorder="1" applyAlignment="1">
      <alignment horizontal="center" vertical="center"/>
    </xf>
    <xf numFmtId="0" fontId="31" fillId="0" borderId="17" xfId="45" applyFont="1" applyBorder="1" applyAlignment="1">
      <alignment horizontal="center" vertical="center"/>
    </xf>
    <xf numFmtId="0" fontId="31" fillId="0" borderId="14" xfId="45" applyFont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0" builtinId="27" customBuiltin="1"/>
    <cellStyle name="Calculation" xfId="19" builtinId="22" customBuiltin="1"/>
    <cellStyle name="Check Cell" xfId="24" builtinId="23" customBuiltin="1"/>
    <cellStyle name="Comma" xfId="22" builtinId="3"/>
    <cellStyle name="Comma 2" xfId="43"/>
    <cellStyle name="Explanatory Text" xfId="21" builtinId="53" customBuiltin="1"/>
    <cellStyle name="Good" xfId="26" builtinId="26" customBuiltin="1"/>
    <cellStyle name="Heading 1" xfId="39" builtinId="16" customBuiltin="1"/>
    <cellStyle name="Heading 2" xfId="40" builtinId="17" customBuiltin="1"/>
    <cellStyle name="Heading 3" xfId="41" builtinId="18" customBuiltin="1"/>
    <cellStyle name="Heading 4" xfId="42" builtinId="19" customBuiltin="1"/>
    <cellStyle name="Input" xfId="27" builtinId="20" customBuiltin="1"/>
    <cellStyle name="Linked Cell" xfId="25" builtinId="24" customBuiltin="1"/>
    <cellStyle name="Neutral" xfId="28" builtinId="28" customBuiltin="1"/>
    <cellStyle name="Normal" xfId="0" builtinId="0"/>
    <cellStyle name="Normal 3 2" xfId="46"/>
    <cellStyle name="Note" xfId="38" builtinId="10" customBuiltin="1"/>
    <cellStyle name="Output" xfId="37" builtinId="21" customBuiltin="1"/>
    <cellStyle name="Title" xfId="23" builtinId="15" customBuiltin="1"/>
    <cellStyle name="Total" xfId="29" builtinId="25" customBuiltin="1"/>
    <cellStyle name="Warning Text" xfId="20" builtinId="11" customBuiltin="1"/>
    <cellStyle name="เครื่องหมายจุลภาค 2" xfId="44"/>
    <cellStyle name="ปกติ 2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"/>
  <sheetViews>
    <sheetView zoomScale="96" zoomScaleNormal="96" workbookViewId="0">
      <selection activeCell="Z18" sqref="Z18:AA20"/>
    </sheetView>
  </sheetViews>
  <sheetFormatPr defaultColWidth="6.7109375" defaultRowHeight="21" x14ac:dyDescent="0.35"/>
  <cols>
    <col min="1" max="1" width="10.140625" style="1" customWidth="1"/>
    <col min="2" max="2" width="5.28515625" style="1" customWidth="1"/>
    <col min="3" max="3" width="5.85546875" style="42" customWidth="1"/>
    <col min="4" max="4" width="13" style="1" customWidth="1"/>
    <col min="5" max="5" width="11.7109375" style="1" customWidth="1"/>
    <col min="6" max="6" width="10.28515625" style="1" customWidth="1"/>
    <col min="7" max="7" width="9.7109375" style="1" customWidth="1"/>
    <col min="8" max="8" width="12" style="1" customWidth="1"/>
    <col min="9" max="9" width="9.5703125" style="1" customWidth="1"/>
    <col min="10" max="10" width="8.28515625" style="1" customWidth="1"/>
    <col min="11" max="11" width="8.140625" style="1" customWidth="1"/>
    <col min="12" max="13" width="9.28515625" style="1" customWidth="1"/>
    <col min="14" max="14" width="8.85546875" style="1" customWidth="1"/>
    <col min="15" max="15" width="9.140625" style="1" customWidth="1"/>
    <col min="16" max="16" width="9.28515625" style="1" customWidth="1"/>
    <col min="17" max="17" width="9" style="1" customWidth="1"/>
    <col min="18" max="18" width="9.42578125" style="1" customWidth="1"/>
    <col min="19" max="19" width="9.140625" style="1" customWidth="1"/>
    <col min="20" max="20" width="11" style="1" customWidth="1"/>
    <col min="21" max="25" width="6.7109375" style="1"/>
    <col min="26" max="26" width="10.5703125" style="1" customWidth="1"/>
    <col min="27" max="16384" width="6.7109375" style="1"/>
  </cols>
  <sheetData>
    <row r="1" spans="1:20" x14ac:dyDescent="0.35">
      <c r="T1" s="2" t="s">
        <v>109</v>
      </c>
    </row>
    <row r="2" spans="1:20" ht="23.25" x14ac:dyDescent="0.35">
      <c r="A2" s="306" t="s">
        <v>110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0" ht="23.25" x14ac:dyDescent="0.35">
      <c r="A3" s="307" t="s">
        <v>200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</row>
    <row r="4" spans="1:20" ht="11.25" customHeight="1" x14ac:dyDescent="0.35">
      <c r="A4" s="42"/>
      <c r="B4" s="42"/>
      <c r="D4" s="42"/>
      <c r="E4" s="42"/>
      <c r="F4" s="42"/>
      <c r="G4" s="42"/>
      <c r="H4" s="42"/>
      <c r="I4" s="42"/>
      <c r="J4" s="42"/>
      <c r="K4" s="42"/>
      <c r="L4" s="42"/>
    </row>
    <row r="5" spans="1:20" x14ac:dyDescent="0.35">
      <c r="A5" s="308" t="s">
        <v>9</v>
      </c>
      <c r="B5" s="311" t="s">
        <v>10</v>
      </c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</row>
    <row r="6" spans="1:20" x14ac:dyDescent="0.35">
      <c r="A6" s="309"/>
      <c r="B6" s="312" t="s">
        <v>11</v>
      </c>
      <c r="C6" s="313"/>
      <c r="D6" s="50" t="s">
        <v>12</v>
      </c>
      <c r="E6" s="314" t="s">
        <v>13</v>
      </c>
      <c r="F6" s="315"/>
      <c r="G6" s="315"/>
      <c r="H6" s="316"/>
      <c r="I6" s="310" t="s">
        <v>14</v>
      </c>
      <c r="J6" s="317"/>
      <c r="K6" s="317"/>
      <c r="L6" s="317"/>
      <c r="M6" s="314" t="s">
        <v>138</v>
      </c>
      <c r="N6" s="315"/>
      <c r="O6" s="315"/>
      <c r="P6" s="316"/>
      <c r="Q6" s="318" t="s">
        <v>15</v>
      </c>
      <c r="R6" s="315"/>
      <c r="S6" s="319" t="s">
        <v>16</v>
      </c>
      <c r="T6" s="319"/>
    </row>
    <row r="7" spans="1:20" x14ac:dyDescent="0.35">
      <c r="A7" s="309"/>
      <c r="B7" s="309" t="s">
        <v>17</v>
      </c>
      <c r="C7" s="323"/>
      <c r="D7" s="48" t="s">
        <v>18</v>
      </c>
      <c r="E7" s="51" t="s">
        <v>19</v>
      </c>
      <c r="F7" s="320" t="s">
        <v>177</v>
      </c>
      <c r="G7" s="320" t="s">
        <v>178</v>
      </c>
      <c r="H7" s="52" t="s">
        <v>19</v>
      </c>
      <c r="I7" s="52" t="s">
        <v>19</v>
      </c>
      <c r="J7" s="320" t="s">
        <v>177</v>
      </c>
      <c r="K7" s="320" t="s">
        <v>178</v>
      </c>
      <c r="L7" s="52" t="s">
        <v>19</v>
      </c>
      <c r="M7" s="52" t="s">
        <v>19</v>
      </c>
      <c r="N7" s="320" t="s">
        <v>177</v>
      </c>
      <c r="O7" s="320" t="s">
        <v>178</v>
      </c>
      <c r="P7" s="52" t="s">
        <v>19</v>
      </c>
      <c r="Q7" s="51" t="s">
        <v>19</v>
      </c>
      <c r="R7" s="52" t="s">
        <v>19</v>
      </c>
      <c r="S7" s="52" t="s">
        <v>19</v>
      </c>
      <c r="T7" s="52" t="s">
        <v>19</v>
      </c>
    </row>
    <row r="8" spans="1:20" x14ac:dyDescent="0.35">
      <c r="A8" s="310"/>
      <c r="B8" s="49" t="s">
        <v>183</v>
      </c>
      <c r="C8" s="47" t="s">
        <v>184</v>
      </c>
      <c r="D8" s="53" t="s">
        <v>20</v>
      </c>
      <c r="E8" s="54" t="s">
        <v>21</v>
      </c>
      <c r="F8" s="321"/>
      <c r="G8" s="321"/>
      <c r="H8" s="53" t="s">
        <v>22</v>
      </c>
      <c r="I8" s="53" t="s">
        <v>21</v>
      </c>
      <c r="J8" s="321"/>
      <c r="K8" s="321"/>
      <c r="L8" s="53" t="s">
        <v>22</v>
      </c>
      <c r="M8" s="53" t="s">
        <v>21</v>
      </c>
      <c r="N8" s="321"/>
      <c r="O8" s="321"/>
      <c r="P8" s="53" t="s">
        <v>22</v>
      </c>
      <c r="Q8" s="54" t="s">
        <v>21</v>
      </c>
      <c r="R8" s="53" t="s">
        <v>22</v>
      </c>
      <c r="S8" s="53" t="s">
        <v>21</v>
      </c>
      <c r="T8" s="53" t="s">
        <v>22</v>
      </c>
    </row>
    <row r="9" spans="1:20" s="20" customFormat="1" ht="18.75" x14ac:dyDescent="0.3">
      <c r="A9" s="7" t="s">
        <v>23</v>
      </c>
      <c r="B9" s="253">
        <v>44</v>
      </c>
      <c r="C9" s="251">
        <v>45</v>
      </c>
      <c r="D9" s="55">
        <f>H9+L9+P9+R9+T9</f>
        <v>133184</v>
      </c>
      <c r="E9" s="55">
        <v>1734</v>
      </c>
      <c r="F9" s="55">
        <f>B9*E9/2</f>
        <v>38148</v>
      </c>
      <c r="G9" s="55">
        <f>C9*E9/2</f>
        <v>39015</v>
      </c>
      <c r="H9" s="55">
        <f>F9+G9</f>
        <v>77163</v>
      </c>
      <c r="I9" s="56">
        <v>290</v>
      </c>
      <c r="J9" s="57">
        <f>B9*I9/2</f>
        <v>6380</v>
      </c>
      <c r="K9" s="58">
        <f>C9*I9/2</f>
        <v>6525</v>
      </c>
      <c r="L9" s="57">
        <f>J9+K9</f>
        <v>12905</v>
      </c>
      <c r="M9" s="56">
        <v>438</v>
      </c>
      <c r="N9" s="57">
        <f>B9*M9/2</f>
        <v>9636</v>
      </c>
      <c r="O9" s="58">
        <f>C9*M9/2</f>
        <v>9855</v>
      </c>
      <c r="P9" s="57">
        <f>N9+O9</f>
        <v>19491</v>
      </c>
      <c r="Q9" s="59">
        <v>200</v>
      </c>
      <c r="R9" s="57">
        <f>C9*Q9</f>
        <v>9000</v>
      </c>
      <c r="S9" s="56">
        <v>325</v>
      </c>
      <c r="T9" s="57">
        <f>C9*S9</f>
        <v>14625</v>
      </c>
    </row>
    <row r="10" spans="1:20" s="20" customFormat="1" ht="18.75" x14ac:dyDescent="0.3">
      <c r="A10" s="7" t="s">
        <v>53</v>
      </c>
      <c r="B10" s="253">
        <v>45</v>
      </c>
      <c r="C10" s="251">
        <v>45</v>
      </c>
      <c r="D10" s="55">
        <f>H10+L10+P10+R10+T10</f>
        <v>134415</v>
      </c>
      <c r="E10" s="55">
        <v>1734</v>
      </c>
      <c r="F10" s="55">
        <f>B10*E10/2</f>
        <v>39015</v>
      </c>
      <c r="G10" s="55">
        <f>C10*E10/2</f>
        <v>39015</v>
      </c>
      <c r="H10" s="55">
        <f>F10+G10</f>
        <v>78030</v>
      </c>
      <c r="I10" s="56">
        <v>290</v>
      </c>
      <c r="J10" s="57">
        <f>B10*I10/2</f>
        <v>6525</v>
      </c>
      <c r="K10" s="58">
        <f>C10*I10/2</f>
        <v>6525</v>
      </c>
      <c r="L10" s="57">
        <f>J10+K10</f>
        <v>13050</v>
      </c>
      <c r="M10" s="56">
        <v>438</v>
      </c>
      <c r="N10" s="57">
        <f>B10*M10/2</f>
        <v>9855</v>
      </c>
      <c r="O10" s="58">
        <f>C10*M10/2</f>
        <v>9855</v>
      </c>
      <c r="P10" s="57">
        <f>N10+O10</f>
        <v>19710</v>
      </c>
      <c r="Q10" s="59">
        <v>200</v>
      </c>
      <c r="R10" s="57">
        <f>C10*Q10</f>
        <v>9000</v>
      </c>
      <c r="S10" s="56">
        <v>325</v>
      </c>
      <c r="T10" s="57">
        <f>C10*S10</f>
        <v>14625</v>
      </c>
    </row>
    <row r="11" spans="1:20" s="63" customFormat="1" ht="18.75" x14ac:dyDescent="0.3">
      <c r="A11" s="60" t="s">
        <v>24</v>
      </c>
      <c r="B11" s="254">
        <f>SUM(B9:B10)</f>
        <v>89</v>
      </c>
      <c r="C11" s="254">
        <f>SUM(C9:C10)</f>
        <v>90</v>
      </c>
      <c r="D11" s="61">
        <f>SUM(D9:D10)</f>
        <v>267599</v>
      </c>
      <c r="E11" s="61"/>
      <c r="F11" s="61">
        <f>SUM(F9:F10)</f>
        <v>77163</v>
      </c>
      <c r="G11" s="61">
        <f>SUM(G9:G10)</f>
        <v>78030</v>
      </c>
      <c r="H11" s="61">
        <f>SUM(H9:H10)</f>
        <v>155193</v>
      </c>
      <c r="I11" s="62"/>
      <c r="J11" s="61">
        <f>SUM(J9:J10)</f>
        <v>12905</v>
      </c>
      <c r="K11" s="61">
        <f>SUM(K9:K10)</f>
        <v>13050</v>
      </c>
      <c r="L11" s="61">
        <f>SUM(L9:L10)</f>
        <v>25955</v>
      </c>
      <c r="M11" s="62"/>
      <c r="N11" s="61">
        <f>SUM(N9:N10)</f>
        <v>19491</v>
      </c>
      <c r="O11" s="61">
        <f>SUM(O9:O10)</f>
        <v>19710</v>
      </c>
      <c r="P11" s="61">
        <f>SUM(P9:P10)</f>
        <v>39201</v>
      </c>
      <c r="Q11" s="62"/>
      <c r="R11" s="61">
        <f>SUM(R9:R10)</f>
        <v>18000</v>
      </c>
      <c r="S11" s="62"/>
      <c r="T11" s="61">
        <f>SUM(T9:T10)</f>
        <v>29250</v>
      </c>
    </row>
    <row r="12" spans="1:20" s="20" customFormat="1" ht="18.75" x14ac:dyDescent="0.3">
      <c r="A12" s="7" t="s">
        <v>25</v>
      </c>
      <c r="B12" s="251">
        <v>60</v>
      </c>
      <c r="C12" s="251">
        <v>70</v>
      </c>
      <c r="D12" s="55">
        <f>H12+R12+L12+T12+P12</f>
        <v>258105</v>
      </c>
      <c r="E12" s="55">
        <v>1938</v>
      </c>
      <c r="F12" s="55">
        <f t="shared" ref="F12:F17" si="0">B12*E12/2</f>
        <v>58140</v>
      </c>
      <c r="G12" s="55">
        <f>C12*E12/2</f>
        <v>67830</v>
      </c>
      <c r="H12" s="55">
        <f t="shared" ref="H12:H17" si="1">F12+G12</f>
        <v>125970</v>
      </c>
      <c r="I12" s="56">
        <v>440</v>
      </c>
      <c r="J12" s="57">
        <f t="shared" ref="J12:J17" si="2">B12*I12/2</f>
        <v>13200</v>
      </c>
      <c r="K12" s="58">
        <f t="shared" ref="K12:K17" si="3">C12*I12/2</f>
        <v>15400</v>
      </c>
      <c r="L12" s="57">
        <f t="shared" ref="L12:L17" si="4">J12+K12</f>
        <v>28600</v>
      </c>
      <c r="M12" s="56">
        <v>489</v>
      </c>
      <c r="N12" s="57">
        <f t="shared" ref="N12:N17" si="5">B12*M12/2</f>
        <v>14670</v>
      </c>
      <c r="O12" s="58">
        <f t="shared" ref="O12:O17" si="6">C12*M12/2</f>
        <v>17115</v>
      </c>
      <c r="P12" s="57">
        <f t="shared" ref="P12:P17" si="7">N12+O12</f>
        <v>31785</v>
      </c>
      <c r="Q12" s="270">
        <v>625</v>
      </c>
      <c r="R12" s="57">
        <f>C12*Q12</f>
        <v>43750</v>
      </c>
      <c r="S12" s="56">
        <v>400</v>
      </c>
      <c r="T12" s="57">
        <f t="shared" ref="T12:T17" si="8">C12*S12</f>
        <v>28000</v>
      </c>
    </row>
    <row r="13" spans="1:20" s="20" customFormat="1" ht="18.75" x14ac:dyDescent="0.3">
      <c r="A13" s="7" t="s">
        <v>26</v>
      </c>
      <c r="B13" s="251">
        <v>76</v>
      </c>
      <c r="C13" s="251">
        <v>60</v>
      </c>
      <c r="D13" s="55">
        <f>H13+R13+L13+T13+P13</f>
        <v>256096</v>
      </c>
      <c r="E13" s="55">
        <v>1938</v>
      </c>
      <c r="F13" s="55">
        <f t="shared" si="0"/>
        <v>73644</v>
      </c>
      <c r="G13" s="55">
        <f>C13*E13/2</f>
        <v>58140</v>
      </c>
      <c r="H13" s="55">
        <f t="shared" si="1"/>
        <v>131784</v>
      </c>
      <c r="I13" s="56">
        <v>440</v>
      </c>
      <c r="J13" s="57">
        <f t="shared" si="2"/>
        <v>16720</v>
      </c>
      <c r="K13" s="58">
        <f t="shared" si="3"/>
        <v>13200</v>
      </c>
      <c r="L13" s="57">
        <f t="shared" si="4"/>
        <v>29920</v>
      </c>
      <c r="M13" s="56">
        <v>489</v>
      </c>
      <c r="N13" s="57">
        <f>B13*M13/2</f>
        <v>18582</v>
      </c>
      <c r="O13" s="58">
        <f>C13*M13/2</f>
        <v>14670</v>
      </c>
      <c r="P13" s="57">
        <f t="shared" si="7"/>
        <v>33252</v>
      </c>
      <c r="Q13" s="270">
        <v>619</v>
      </c>
      <c r="R13" s="57">
        <f>C13*Q13</f>
        <v>37140</v>
      </c>
      <c r="S13" s="56">
        <v>400</v>
      </c>
      <c r="T13" s="57">
        <f t="shared" si="8"/>
        <v>24000</v>
      </c>
    </row>
    <row r="14" spans="1:20" s="20" customFormat="1" ht="18.75" x14ac:dyDescent="0.3">
      <c r="A14" s="7" t="s">
        <v>27</v>
      </c>
      <c r="B14" s="251">
        <v>72</v>
      </c>
      <c r="C14" s="251">
        <v>76</v>
      </c>
      <c r="D14" s="55">
        <f>H14+R14+L14+T14+P14</f>
        <v>289830</v>
      </c>
      <c r="E14" s="55">
        <v>1938</v>
      </c>
      <c r="F14" s="55">
        <f t="shared" si="0"/>
        <v>69768</v>
      </c>
      <c r="G14" s="55">
        <f t="shared" ref="G14:G17" si="9">C14*E14/2</f>
        <v>73644</v>
      </c>
      <c r="H14" s="55">
        <f t="shared" si="1"/>
        <v>143412</v>
      </c>
      <c r="I14" s="56">
        <v>440</v>
      </c>
      <c r="J14" s="57">
        <f t="shared" si="2"/>
        <v>15840</v>
      </c>
      <c r="K14" s="58">
        <f t="shared" si="3"/>
        <v>16720</v>
      </c>
      <c r="L14" s="57">
        <f t="shared" si="4"/>
        <v>32560</v>
      </c>
      <c r="M14" s="56">
        <v>489</v>
      </c>
      <c r="N14" s="57">
        <f t="shared" si="5"/>
        <v>17604</v>
      </c>
      <c r="O14" s="58">
        <f t="shared" si="6"/>
        <v>18582</v>
      </c>
      <c r="P14" s="57">
        <f t="shared" si="7"/>
        <v>36186</v>
      </c>
      <c r="Q14" s="270">
        <v>622</v>
      </c>
      <c r="R14" s="57">
        <f>C14*Q14</f>
        <v>47272</v>
      </c>
      <c r="S14" s="56">
        <v>400</v>
      </c>
      <c r="T14" s="57">
        <f t="shared" si="8"/>
        <v>30400</v>
      </c>
    </row>
    <row r="15" spans="1:20" s="20" customFormat="1" ht="18.75" x14ac:dyDescent="0.3">
      <c r="A15" s="7" t="s">
        <v>28</v>
      </c>
      <c r="B15" s="251">
        <v>72</v>
      </c>
      <c r="C15" s="251">
        <v>72</v>
      </c>
      <c r="D15" s="55">
        <f t="shared" ref="D15" si="10">H15+R15+L15+T15+P15</f>
        <v>283680</v>
      </c>
      <c r="E15" s="55">
        <v>1938</v>
      </c>
      <c r="F15" s="55">
        <f t="shared" si="0"/>
        <v>69768</v>
      </c>
      <c r="G15" s="55">
        <f t="shared" si="9"/>
        <v>69768</v>
      </c>
      <c r="H15" s="55">
        <f t="shared" si="1"/>
        <v>139536</v>
      </c>
      <c r="I15" s="56">
        <v>440</v>
      </c>
      <c r="J15" s="57">
        <f t="shared" si="2"/>
        <v>15840</v>
      </c>
      <c r="K15" s="58">
        <f t="shared" si="3"/>
        <v>15840</v>
      </c>
      <c r="L15" s="57">
        <f t="shared" si="4"/>
        <v>31680</v>
      </c>
      <c r="M15" s="56">
        <v>489</v>
      </c>
      <c r="N15" s="57">
        <f t="shared" si="5"/>
        <v>17604</v>
      </c>
      <c r="O15" s="58">
        <f t="shared" si="6"/>
        <v>17604</v>
      </c>
      <c r="P15" s="57">
        <f t="shared" si="7"/>
        <v>35208</v>
      </c>
      <c r="Q15" s="270">
        <v>673</v>
      </c>
      <c r="R15" s="57">
        <f t="shared" ref="R15:R17" si="11">C15*Q15</f>
        <v>48456</v>
      </c>
      <c r="S15" s="56">
        <v>400</v>
      </c>
      <c r="T15" s="57">
        <f t="shared" si="8"/>
        <v>28800</v>
      </c>
    </row>
    <row r="16" spans="1:20" s="20" customFormat="1" ht="18.75" x14ac:dyDescent="0.3">
      <c r="A16" s="7" t="s">
        <v>29</v>
      </c>
      <c r="B16" s="251">
        <v>65</v>
      </c>
      <c r="C16" s="251">
        <v>72</v>
      </c>
      <c r="D16" s="55">
        <f>H16+R16+L16+T16+P16</f>
        <v>283221.5</v>
      </c>
      <c r="E16" s="55">
        <v>1938</v>
      </c>
      <c r="F16" s="55">
        <f t="shared" si="0"/>
        <v>62985</v>
      </c>
      <c r="G16" s="55">
        <f t="shared" si="9"/>
        <v>69768</v>
      </c>
      <c r="H16" s="55">
        <f t="shared" si="1"/>
        <v>132753</v>
      </c>
      <c r="I16" s="56">
        <v>440</v>
      </c>
      <c r="J16" s="57">
        <f t="shared" si="2"/>
        <v>14300</v>
      </c>
      <c r="K16" s="58">
        <f t="shared" si="3"/>
        <v>15840</v>
      </c>
      <c r="L16" s="57">
        <f t="shared" si="4"/>
        <v>30140</v>
      </c>
      <c r="M16" s="56">
        <v>489</v>
      </c>
      <c r="N16" s="57">
        <f t="shared" si="5"/>
        <v>15892.5</v>
      </c>
      <c r="O16" s="58">
        <f t="shared" si="6"/>
        <v>17604</v>
      </c>
      <c r="P16" s="57">
        <f t="shared" si="7"/>
        <v>33496.5</v>
      </c>
      <c r="Q16" s="270">
        <v>806</v>
      </c>
      <c r="R16" s="57">
        <f t="shared" si="11"/>
        <v>58032</v>
      </c>
      <c r="S16" s="56">
        <v>400</v>
      </c>
      <c r="T16" s="57">
        <f t="shared" si="8"/>
        <v>28800</v>
      </c>
    </row>
    <row r="17" spans="1:26" s="20" customFormat="1" ht="18.75" x14ac:dyDescent="0.3">
      <c r="A17" s="7" t="s">
        <v>30</v>
      </c>
      <c r="B17" s="251">
        <v>70</v>
      </c>
      <c r="C17" s="251">
        <v>65</v>
      </c>
      <c r="D17" s="55">
        <f>H17+R17+L17+T17+P17</f>
        <v>272692.5</v>
      </c>
      <c r="E17" s="55">
        <v>1938</v>
      </c>
      <c r="F17" s="55">
        <f t="shared" si="0"/>
        <v>67830</v>
      </c>
      <c r="G17" s="55">
        <f t="shared" si="9"/>
        <v>62985</v>
      </c>
      <c r="H17" s="55">
        <f t="shared" si="1"/>
        <v>130815</v>
      </c>
      <c r="I17" s="56">
        <v>440</v>
      </c>
      <c r="J17" s="57">
        <f t="shared" si="2"/>
        <v>15400</v>
      </c>
      <c r="K17" s="58">
        <f t="shared" si="3"/>
        <v>14300</v>
      </c>
      <c r="L17" s="57">
        <f t="shared" si="4"/>
        <v>29700</v>
      </c>
      <c r="M17" s="56">
        <v>489</v>
      </c>
      <c r="N17" s="57">
        <f t="shared" si="5"/>
        <v>17115</v>
      </c>
      <c r="O17" s="58">
        <f t="shared" si="6"/>
        <v>15892.5</v>
      </c>
      <c r="P17" s="57">
        <f t="shared" si="7"/>
        <v>33007.5</v>
      </c>
      <c r="Q17" s="270">
        <v>818</v>
      </c>
      <c r="R17" s="57">
        <f t="shared" si="11"/>
        <v>53170</v>
      </c>
      <c r="S17" s="56">
        <v>400</v>
      </c>
      <c r="T17" s="57">
        <f t="shared" si="8"/>
        <v>26000</v>
      </c>
    </row>
    <row r="18" spans="1:26" s="63" customFormat="1" x14ac:dyDescent="0.35">
      <c r="A18" s="60" t="s">
        <v>31</v>
      </c>
      <c r="B18" s="254">
        <f>SUM(B12:B17)</f>
        <v>415</v>
      </c>
      <c r="C18" s="254">
        <f>SUM(C12:C17)</f>
        <v>415</v>
      </c>
      <c r="D18" s="64">
        <f>SUM(D12:D17)</f>
        <v>1643625</v>
      </c>
      <c r="E18" s="65"/>
      <c r="F18" s="64">
        <f>SUM(F12:F17)</f>
        <v>402135</v>
      </c>
      <c r="G18" s="64">
        <f>SUM(G12:G17)</f>
        <v>402135</v>
      </c>
      <c r="H18" s="64">
        <f>SUM(H12:H17)</f>
        <v>804270</v>
      </c>
      <c r="I18" s="62"/>
      <c r="J18" s="61">
        <f>SUM(J12:J17)</f>
        <v>91300</v>
      </c>
      <c r="K18" s="61">
        <f>SUM(K12:K17)</f>
        <v>91300</v>
      </c>
      <c r="L18" s="61">
        <f>SUM(L12:L17)</f>
        <v>182600</v>
      </c>
      <c r="M18" s="62"/>
      <c r="N18" s="61">
        <f>SUM(N12:N17)</f>
        <v>101467.5</v>
      </c>
      <c r="O18" s="61">
        <f>SUM(O12:O17)</f>
        <v>101467.5</v>
      </c>
      <c r="P18" s="66">
        <f>SUM(P12:P17)</f>
        <v>202935</v>
      </c>
      <c r="Q18" s="67"/>
      <c r="R18" s="68">
        <f>SUM(R12:R17)</f>
        <v>287820</v>
      </c>
      <c r="S18" s="62"/>
      <c r="T18" s="61">
        <f>SUM(T12:T17)</f>
        <v>166000</v>
      </c>
      <c r="Z18" s="77"/>
    </row>
    <row r="19" spans="1:26" s="72" customFormat="1" x14ac:dyDescent="0.35">
      <c r="A19" s="71" t="s">
        <v>32</v>
      </c>
      <c r="B19" s="60">
        <f>B18+B11</f>
        <v>504</v>
      </c>
      <c r="C19" s="60">
        <f t="shared" ref="C19" si="12">C18+C11</f>
        <v>505</v>
      </c>
      <c r="D19" s="64">
        <f>D18+D11</f>
        <v>1911224</v>
      </c>
      <c r="E19" s="64"/>
      <c r="F19" s="64">
        <f>F18+F11</f>
        <v>479298</v>
      </c>
      <c r="G19" s="64">
        <f>G18+G11</f>
        <v>480165</v>
      </c>
      <c r="H19" s="64">
        <f>H18+H11</f>
        <v>959463</v>
      </c>
      <c r="I19" s="64"/>
      <c r="J19" s="64">
        <f>J18+J11</f>
        <v>104205</v>
      </c>
      <c r="K19" s="64">
        <f>K18+K11</f>
        <v>104350</v>
      </c>
      <c r="L19" s="64">
        <f>L18+L11</f>
        <v>208555</v>
      </c>
      <c r="M19" s="64"/>
      <c r="N19" s="64">
        <f>N18+N11</f>
        <v>120958.5</v>
      </c>
      <c r="O19" s="64">
        <f>O18+O11</f>
        <v>121177.5</v>
      </c>
      <c r="P19" s="64">
        <f>P18+P11</f>
        <v>242136</v>
      </c>
      <c r="Q19" s="64"/>
      <c r="R19" s="64">
        <f>R18+R11</f>
        <v>305820</v>
      </c>
      <c r="S19" s="64"/>
      <c r="T19" s="64">
        <f>T18+T11</f>
        <v>195250</v>
      </c>
      <c r="Z19" s="73"/>
    </row>
    <row r="20" spans="1:26" x14ac:dyDescent="0.35">
      <c r="Z20" s="80"/>
    </row>
    <row r="21" spans="1:26" x14ac:dyDescent="0.35">
      <c r="A21" s="73"/>
      <c r="B21" s="73"/>
      <c r="D21" s="74" t="s">
        <v>33</v>
      </c>
      <c r="E21" s="268" t="s">
        <v>182</v>
      </c>
      <c r="I21" s="75"/>
      <c r="K21" s="76"/>
    </row>
    <row r="22" spans="1:26" x14ac:dyDescent="0.35">
      <c r="E22" s="41"/>
      <c r="F22" s="77"/>
      <c r="G22" s="76"/>
      <c r="H22" s="78"/>
      <c r="I22" s="78"/>
      <c r="J22" s="79"/>
      <c r="N22" s="42"/>
    </row>
    <row r="23" spans="1:26" x14ac:dyDescent="0.35">
      <c r="E23" s="41"/>
      <c r="F23" s="80"/>
      <c r="G23" s="2"/>
      <c r="H23" s="81"/>
      <c r="I23" s="81"/>
      <c r="J23" s="2"/>
      <c r="N23" s="42"/>
    </row>
    <row r="24" spans="1:26" x14ac:dyDescent="0.35">
      <c r="E24" s="82"/>
      <c r="F24" s="80"/>
      <c r="H24" s="2"/>
      <c r="I24" s="2"/>
      <c r="J24" s="2"/>
      <c r="N24" s="42"/>
    </row>
    <row r="25" spans="1:26" x14ac:dyDescent="0.35">
      <c r="E25" s="82"/>
      <c r="F25" s="82"/>
      <c r="L25" s="322"/>
      <c r="M25" s="322"/>
    </row>
    <row r="26" spans="1:26" x14ac:dyDescent="0.35">
      <c r="C26" s="1"/>
    </row>
    <row r="27" spans="1:26" x14ac:dyDescent="0.35">
      <c r="C27" s="1"/>
    </row>
    <row r="28" spans="1:26" x14ac:dyDescent="0.35">
      <c r="C28" s="1"/>
    </row>
  </sheetData>
  <mergeCells count="18">
    <mergeCell ref="L25:M25"/>
    <mergeCell ref="B7:C7"/>
    <mergeCell ref="F7:F8"/>
    <mergeCell ref="G7:G8"/>
    <mergeCell ref="J7:J8"/>
    <mergeCell ref="K7:K8"/>
    <mergeCell ref="A2:T2"/>
    <mergeCell ref="A3:T3"/>
    <mergeCell ref="A5:A8"/>
    <mergeCell ref="B5:T5"/>
    <mergeCell ref="B6:C6"/>
    <mergeCell ref="E6:H6"/>
    <mergeCell ref="I6:L6"/>
    <mergeCell ref="M6:P6"/>
    <mergeCell ref="Q6:R6"/>
    <mergeCell ref="S6:T6"/>
    <mergeCell ref="O7:O8"/>
    <mergeCell ref="N7:N8"/>
  </mergeCells>
  <pageMargins left="0.43307086614173229" right="0.19685039370078741" top="0.43307086614173229" bottom="0.39370078740157483" header="0.31496062992125984" footer="0.31496062992125984"/>
  <pageSetup paperSize="9" scale="75" fitToHeight="0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topLeftCell="A19" zoomScale="90" zoomScaleNormal="90" workbookViewId="0">
      <selection activeCell="Y7" sqref="Y7"/>
    </sheetView>
  </sheetViews>
  <sheetFormatPr defaultColWidth="6.7109375" defaultRowHeight="21" x14ac:dyDescent="0.35"/>
  <cols>
    <col min="1" max="1" width="9" style="128" customWidth="1"/>
    <col min="2" max="2" width="6.28515625" style="128" customWidth="1"/>
    <col min="3" max="3" width="6.140625" style="129" customWidth="1"/>
    <col min="4" max="4" width="7.140625" style="128" customWidth="1"/>
    <col min="5" max="5" width="9" style="128" customWidth="1"/>
    <col min="6" max="6" width="8.42578125" style="128" customWidth="1"/>
    <col min="7" max="7" width="8.85546875" style="128" customWidth="1"/>
    <col min="8" max="8" width="8" style="128" customWidth="1"/>
    <col min="9" max="9" width="7.42578125" style="128" customWidth="1"/>
    <col min="10" max="10" width="8.85546875" style="128" customWidth="1"/>
    <col min="11" max="11" width="7.5703125" style="128" customWidth="1"/>
    <col min="12" max="12" width="8" style="128" customWidth="1"/>
    <col min="13" max="13" width="7.7109375" style="128" customWidth="1"/>
    <col min="14" max="15" width="8" style="128" customWidth="1"/>
    <col min="16" max="16" width="8.5703125" style="128" customWidth="1"/>
    <col min="17" max="18" width="7.85546875" style="128" customWidth="1"/>
    <col min="19" max="19" width="8" style="128" customWidth="1"/>
    <col min="20" max="20" width="9.140625" style="128" customWidth="1"/>
    <col min="21" max="16384" width="6.7109375" style="128"/>
  </cols>
  <sheetData>
    <row r="1" spans="1:25" x14ac:dyDescent="0.35">
      <c r="T1" s="191" t="s">
        <v>92</v>
      </c>
    </row>
    <row r="2" spans="1:25" x14ac:dyDescent="0.35">
      <c r="A2" s="327" t="s">
        <v>93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191"/>
    </row>
    <row r="3" spans="1:25" x14ac:dyDescent="0.35">
      <c r="A3" s="327" t="s">
        <v>193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</row>
    <row r="4" spans="1:25" x14ac:dyDescent="0.35">
      <c r="A4" s="328" t="s">
        <v>201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</row>
    <row r="5" spans="1:25" ht="11.25" customHeight="1" x14ac:dyDescent="0.35">
      <c r="A5" s="129"/>
      <c r="B5" s="129"/>
    </row>
    <row r="6" spans="1:25" x14ac:dyDescent="0.35">
      <c r="A6" s="329" t="s">
        <v>9</v>
      </c>
      <c r="B6" s="325"/>
      <c r="C6" s="325"/>
      <c r="D6" s="325"/>
      <c r="E6" s="325"/>
      <c r="F6" s="325"/>
      <c r="G6" s="325"/>
      <c r="H6" s="326" t="s">
        <v>90</v>
      </c>
      <c r="I6" s="326"/>
      <c r="J6" s="326"/>
      <c r="K6" s="326"/>
      <c r="L6" s="326"/>
      <c r="M6" s="326"/>
      <c r="N6" s="326"/>
      <c r="O6" s="326"/>
      <c r="P6" s="326"/>
      <c r="Q6" s="326"/>
      <c r="R6" s="326"/>
      <c r="S6" s="326"/>
      <c r="T6" s="326"/>
      <c r="U6" s="131"/>
      <c r="V6" s="131"/>
    </row>
    <row r="7" spans="1:25" x14ac:dyDescent="0.35">
      <c r="A7" s="330"/>
      <c r="B7" s="324" t="s">
        <v>11</v>
      </c>
      <c r="C7" s="324"/>
      <c r="D7" s="325" t="s">
        <v>138</v>
      </c>
      <c r="E7" s="325"/>
      <c r="F7" s="325"/>
      <c r="G7" s="164" t="s">
        <v>12</v>
      </c>
      <c r="H7" s="326" t="s">
        <v>189</v>
      </c>
      <c r="I7" s="326"/>
      <c r="J7" s="326"/>
      <c r="K7" s="326" t="s">
        <v>190</v>
      </c>
      <c r="L7" s="326"/>
      <c r="M7" s="326"/>
      <c r="N7" s="326" t="s">
        <v>145</v>
      </c>
      <c r="O7" s="326"/>
      <c r="P7" s="326"/>
      <c r="Q7" s="326" t="s">
        <v>191</v>
      </c>
      <c r="R7" s="326"/>
      <c r="S7" s="326"/>
      <c r="T7" s="332" t="s">
        <v>34</v>
      </c>
      <c r="U7" s="131"/>
      <c r="V7" s="131"/>
      <c r="X7" s="133"/>
      <c r="Y7" s="133"/>
    </row>
    <row r="8" spans="1:25" ht="45" customHeight="1" x14ac:dyDescent="0.35">
      <c r="A8" s="330"/>
      <c r="B8" s="333" t="s">
        <v>17</v>
      </c>
      <c r="C8" s="333"/>
      <c r="D8" s="134" t="s">
        <v>19</v>
      </c>
      <c r="E8" s="333" t="s">
        <v>187</v>
      </c>
      <c r="F8" s="334" t="s">
        <v>188</v>
      </c>
      <c r="G8" s="161" t="s">
        <v>91</v>
      </c>
      <c r="H8" s="335" t="s">
        <v>205</v>
      </c>
      <c r="I8" s="336"/>
      <c r="J8" s="336"/>
      <c r="K8" s="337" t="s">
        <v>202</v>
      </c>
      <c r="L8" s="337"/>
      <c r="M8" s="337"/>
      <c r="N8" s="337" t="s">
        <v>203</v>
      </c>
      <c r="O8" s="337"/>
      <c r="P8" s="337"/>
      <c r="Q8" s="337" t="s">
        <v>204</v>
      </c>
      <c r="R8" s="337"/>
      <c r="S8" s="337"/>
      <c r="T8" s="332"/>
      <c r="U8" s="136"/>
      <c r="V8" s="136"/>
      <c r="X8" s="133"/>
      <c r="Y8" s="133"/>
    </row>
    <row r="9" spans="1:25" x14ac:dyDescent="0.35">
      <c r="A9" s="331"/>
      <c r="B9" s="135" t="s">
        <v>185</v>
      </c>
      <c r="C9" s="135" t="s">
        <v>186</v>
      </c>
      <c r="D9" s="137" t="s">
        <v>21</v>
      </c>
      <c r="E9" s="333"/>
      <c r="F9" s="334"/>
      <c r="G9" s="162" t="s">
        <v>20</v>
      </c>
      <c r="H9" s="163" t="s">
        <v>206</v>
      </c>
      <c r="I9" s="135" t="s">
        <v>207</v>
      </c>
      <c r="J9" s="138" t="s">
        <v>34</v>
      </c>
      <c r="K9" s="163" t="s">
        <v>206</v>
      </c>
      <c r="L9" s="227" t="s">
        <v>207</v>
      </c>
      <c r="M9" s="138" t="s">
        <v>34</v>
      </c>
      <c r="N9" s="163" t="s">
        <v>206</v>
      </c>
      <c r="O9" s="227" t="s">
        <v>207</v>
      </c>
      <c r="P9" s="138" t="s">
        <v>34</v>
      </c>
      <c r="Q9" s="163" t="s">
        <v>206</v>
      </c>
      <c r="R9" s="227" t="s">
        <v>207</v>
      </c>
      <c r="S9" s="138" t="s">
        <v>34</v>
      </c>
      <c r="T9" s="222">
        <v>1</v>
      </c>
      <c r="U9" s="133"/>
      <c r="V9" s="133"/>
      <c r="W9" s="133"/>
      <c r="X9" s="133"/>
      <c r="Y9" s="133"/>
    </row>
    <row r="10" spans="1:25" s="133" customFormat="1" x14ac:dyDescent="0.35">
      <c r="A10" s="139" t="s">
        <v>23</v>
      </c>
      <c r="B10" s="272">
        <f>'รวมทั้งหมด '!B9</f>
        <v>44</v>
      </c>
      <c r="C10" s="272">
        <f>'รวมทั้งหมด '!C9</f>
        <v>45</v>
      </c>
      <c r="D10" s="140">
        <v>438</v>
      </c>
      <c r="E10" s="57">
        <f>B10*D10/2</f>
        <v>9636</v>
      </c>
      <c r="F10" s="57">
        <f>C10*D10/2</f>
        <v>9855</v>
      </c>
      <c r="G10" s="142">
        <f>E10+F10</f>
        <v>19491</v>
      </c>
      <c r="H10" s="143">
        <f>E10*0.4</f>
        <v>3854.4</v>
      </c>
      <c r="I10" s="143">
        <f>F10*0.4</f>
        <v>3942</v>
      </c>
      <c r="J10" s="144">
        <f>H10+I10</f>
        <v>7796.4</v>
      </c>
      <c r="K10" s="143">
        <f>E10*0.1</f>
        <v>963.6</v>
      </c>
      <c r="L10" s="143">
        <f>F10*0.1</f>
        <v>985.5</v>
      </c>
      <c r="M10" s="144">
        <f>K10+L10</f>
        <v>1949.1</v>
      </c>
      <c r="N10" s="145">
        <f>E10*0.2</f>
        <v>1927.2</v>
      </c>
      <c r="O10" s="145">
        <f>F10*0.2</f>
        <v>1971</v>
      </c>
      <c r="P10" s="144">
        <f>N10+O10</f>
        <v>3898.2</v>
      </c>
      <c r="Q10" s="145">
        <f>E10*0.3</f>
        <v>2890.7999999999997</v>
      </c>
      <c r="R10" s="145">
        <f>F10*0.3</f>
        <v>2956.5</v>
      </c>
      <c r="S10" s="144">
        <f>Q10+R10</f>
        <v>5847.2999999999993</v>
      </c>
      <c r="T10" s="144">
        <f>J10+M10+P10+S10</f>
        <v>19491</v>
      </c>
    </row>
    <row r="11" spans="1:25" s="133" customFormat="1" x14ac:dyDescent="0.35">
      <c r="A11" s="139" t="s">
        <v>53</v>
      </c>
      <c r="B11" s="272">
        <f>'รวมทั้งหมด '!B10</f>
        <v>45</v>
      </c>
      <c r="C11" s="272">
        <f>'รวมทั้งหมด '!C10</f>
        <v>45</v>
      </c>
      <c r="D11" s="140">
        <v>438</v>
      </c>
      <c r="E11" s="57">
        <f>B11*D11/2</f>
        <v>9855</v>
      </c>
      <c r="F11" s="57">
        <f>C11*D11/2</f>
        <v>9855</v>
      </c>
      <c r="G11" s="142">
        <f>E11+F11</f>
        <v>19710</v>
      </c>
      <c r="H11" s="143">
        <f>E11*0.4</f>
        <v>3942</v>
      </c>
      <c r="I11" s="143">
        <f>F11*0.4</f>
        <v>3942</v>
      </c>
      <c r="J11" s="144">
        <f>H11+I11</f>
        <v>7884</v>
      </c>
      <c r="K11" s="143">
        <f>E11*0.1</f>
        <v>985.5</v>
      </c>
      <c r="L11" s="143">
        <f>F11*0.1</f>
        <v>985.5</v>
      </c>
      <c r="M11" s="144">
        <f>K11+L11</f>
        <v>1971</v>
      </c>
      <c r="N11" s="145">
        <f>E11*0.2</f>
        <v>1971</v>
      </c>
      <c r="O11" s="145">
        <f>F11*0.2</f>
        <v>1971</v>
      </c>
      <c r="P11" s="144">
        <f>N11+O11</f>
        <v>3942</v>
      </c>
      <c r="Q11" s="145">
        <f>E11*0.3</f>
        <v>2956.5</v>
      </c>
      <c r="R11" s="145">
        <f>F11*0.3</f>
        <v>2956.5</v>
      </c>
      <c r="S11" s="144">
        <f>Q11+R11</f>
        <v>5913</v>
      </c>
      <c r="T11" s="144">
        <f>J11+M11+P11+S11</f>
        <v>19710</v>
      </c>
    </row>
    <row r="12" spans="1:25" s="149" customFormat="1" ht="18.75" x14ac:dyDescent="0.3">
      <c r="A12" s="132" t="s">
        <v>24</v>
      </c>
      <c r="B12" s="273">
        <f>'รวมทั้งหมด '!B11</f>
        <v>89</v>
      </c>
      <c r="C12" s="273">
        <f>'รวมทั้งหมด '!C11</f>
        <v>90</v>
      </c>
      <c r="D12" s="146"/>
      <c r="E12" s="147">
        <f t="shared" ref="E12:T12" si="0">SUM(E10:E11)</f>
        <v>19491</v>
      </c>
      <c r="F12" s="147">
        <f t="shared" si="0"/>
        <v>19710</v>
      </c>
      <c r="G12" s="147">
        <f>SUM(G10:G11)</f>
        <v>39201</v>
      </c>
      <c r="H12" s="70">
        <f>SUM(H10:H11)</f>
        <v>7796.4</v>
      </c>
      <c r="I12" s="70">
        <f t="shared" si="0"/>
        <v>7884</v>
      </c>
      <c r="J12" s="148">
        <f t="shared" si="0"/>
        <v>15680.4</v>
      </c>
      <c r="K12" s="70">
        <f t="shared" si="0"/>
        <v>1949.1</v>
      </c>
      <c r="L12" s="70">
        <f t="shared" si="0"/>
        <v>1971</v>
      </c>
      <c r="M12" s="144">
        <f t="shared" si="0"/>
        <v>3920.1</v>
      </c>
      <c r="N12" s="148">
        <f t="shared" si="0"/>
        <v>3898.2</v>
      </c>
      <c r="O12" s="148">
        <f t="shared" si="0"/>
        <v>3942</v>
      </c>
      <c r="P12" s="148">
        <f t="shared" si="0"/>
        <v>7840.2</v>
      </c>
      <c r="Q12" s="148">
        <f t="shared" si="0"/>
        <v>5847.2999999999993</v>
      </c>
      <c r="R12" s="148">
        <f t="shared" si="0"/>
        <v>5913</v>
      </c>
      <c r="S12" s="148">
        <f t="shared" si="0"/>
        <v>11760.3</v>
      </c>
      <c r="T12" s="148">
        <f t="shared" si="0"/>
        <v>39201</v>
      </c>
    </row>
    <row r="13" spans="1:25" s="133" customFormat="1" x14ac:dyDescent="0.35">
      <c r="A13" s="139" t="s">
        <v>25</v>
      </c>
      <c r="B13" s="274">
        <f>'รวมทั้งหมด '!B12</f>
        <v>60</v>
      </c>
      <c r="C13" s="274">
        <f>'รวมทั้งหมด '!C12</f>
        <v>70</v>
      </c>
      <c r="D13" s="140">
        <v>489</v>
      </c>
      <c r="E13" s="57">
        <f>B13*D13/2</f>
        <v>14670</v>
      </c>
      <c r="F13" s="141">
        <f>C13*D13/2</f>
        <v>17115</v>
      </c>
      <c r="G13" s="142">
        <f>E13+F13</f>
        <v>31785</v>
      </c>
      <c r="H13" s="143">
        <f>E13*0.4</f>
        <v>5868</v>
      </c>
      <c r="I13" s="143">
        <f>F13*0.4</f>
        <v>6846</v>
      </c>
      <c r="J13" s="144">
        <f>H13+I13</f>
        <v>12714</v>
      </c>
      <c r="K13" s="143">
        <f>E13*0.1</f>
        <v>1467</v>
      </c>
      <c r="L13" s="150">
        <f>F13*0.1</f>
        <v>1711.5</v>
      </c>
      <c r="M13" s="144">
        <f>K13+L13</f>
        <v>3178.5</v>
      </c>
      <c r="N13" s="144">
        <f>E13*0.2</f>
        <v>2934</v>
      </c>
      <c r="O13" s="144">
        <f>F13*0.2</f>
        <v>3423</v>
      </c>
      <c r="P13" s="144">
        <f>N13+O13</f>
        <v>6357</v>
      </c>
      <c r="Q13" s="144">
        <f>E13*0.3</f>
        <v>4401</v>
      </c>
      <c r="R13" s="144">
        <f>F13*0.3</f>
        <v>5134.5</v>
      </c>
      <c r="S13" s="144">
        <f>Q13+R13</f>
        <v>9535.5</v>
      </c>
      <c r="T13" s="144">
        <f>J13+M13+P13+S13</f>
        <v>31785</v>
      </c>
    </row>
    <row r="14" spans="1:25" s="133" customFormat="1" x14ac:dyDescent="0.35">
      <c r="A14" s="139" t="s">
        <v>26</v>
      </c>
      <c r="B14" s="274">
        <f>'รวมทั้งหมด '!B13</f>
        <v>76</v>
      </c>
      <c r="C14" s="274">
        <f>'รวมทั้งหมด '!C13</f>
        <v>60</v>
      </c>
      <c r="D14" s="140">
        <v>489</v>
      </c>
      <c r="E14" s="57">
        <f t="shared" ref="E14:E18" si="1">B14*D14/2</f>
        <v>18582</v>
      </c>
      <c r="F14" s="141">
        <f t="shared" ref="F14:F18" si="2">C14*D14/2</f>
        <v>14670</v>
      </c>
      <c r="G14" s="142">
        <f t="shared" ref="G14:G17" si="3">E14+F14</f>
        <v>33252</v>
      </c>
      <c r="H14" s="143">
        <f t="shared" ref="H14:H18" si="4">E14*0.4</f>
        <v>7432.8</v>
      </c>
      <c r="I14" s="143">
        <f t="shared" ref="I14:I18" si="5">F14*0.4</f>
        <v>5868</v>
      </c>
      <c r="J14" s="144">
        <f t="shared" ref="J14:J18" si="6">H14+I14</f>
        <v>13300.8</v>
      </c>
      <c r="K14" s="143">
        <f t="shared" ref="K14:K18" si="7">E14*0.1</f>
        <v>1858.2</v>
      </c>
      <c r="L14" s="150">
        <f t="shared" ref="L14:L18" si="8">F14*0.1</f>
        <v>1467</v>
      </c>
      <c r="M14" s="144">
        <f t="shared" ref="M14:M18" si="9">K14+L14</f>
        <v>3325.2</v>
      </c>
      <c r="N14" s="144">
        <f t="shared" ref="N14:N18" si="10">E14*0.2</f>
        <v>3716.4</v>
      </c>
      <c r="O14" s="144">
        <f t="shared" ref="O14:O18" si="11">F14*0.2</f>
        <v>2934</v>
      </c>
      <c r="P14" s="144">
        <f t="shared" ref="P14:P18" si="12">N14+O14</f>
        <v>6650.4</v>
      </c>
      <c r="Q14" s="144">
        <f t="shared" ref="Q14:Q18" si="13">E14*0.3</f>
        <v>5574.5999999999995</v>
      </c>
      <c r="R14" s="144">
        <f t="shared" ref="R14:R18" si="14">F14*0.3</f>
        <v>4401</v>
      </c>
      <c r="S14" s="144">
        <f t="shared" ref="S14:S17" si="15">Q14+R14</f>
        <v>9975.5999999999985</v>
      </c>
      <c r="T14" s="144">
        <f>J14+M14+P14+S14</f>
        <v>33252</v>
      </c>
    </row>
    <row r="15" spans="1:25" s="133" customFormat="1" x14ac:dyDescent="0.35">
      <c r="A15" s="139" t="s">
        <v>27</v>
      </c>
      <c r="B15" s="274">
        <f>'รวมทั้งหมด '!B14</f>
        <v>72</v>
      </c>
      <c r="C15" s="274">
        <f>'รวมทั้งหมด '!C14</f>
        <v>76</v>
      </c>
      <c r="D15" s="140">
        <v>489</v>
      </c>
      <c r="E15" s="57">
        <f t="shared" si="1"/>
        <v>17604</v>
      </c>
      <c r="F15" s="141">
        <f t="shared" si="2"/>
        <v>18582</v>
      </c>
      <c r="G15" s="142">
        <f t="shared" si="3"/>
        <v>36186</v>
      </c>
      <c r="H15" s="143">
        <f t="shared" si="4"/>
        <v>7041.6</v>
      </c>
      <c r="I15" s="143">
        <f t="shared" si="5"/>
        <v>7432.8</v>
      </c>
      <c r="J15" s="144">
        <f t="shared" si="6"/>
        <v>14474.400000000001</v>
      </c>
      <c r="K15" s="143">
        <f t="shared" si="7"/>
        <v>1760.4</v>
      </c>
      <c r="L15" s="150">
        <f t="shared" si="8"/>
        <v>1858.2</v>
      </c>
      <c r="M15" s="144">
        <f t="shared" si="9"/>
        <v>3618.6000000000004</v>
      </c>
      <c r="N15" s="144">
        <f t="shared" si="10"/>
        <v>3520.8</v>
      </c>
      <c r="O15" s="144">
        <f t="shared" si="11"/>
        <v>3716.4</v>
      </c>
      <c r="P15" s="144">
        <f t="shared" si="12"/>
        <v>7237.2000000000007</v>
      </c>
      <c r="Q15" s="144">
        <f t="shared" si="13"/>
        <v>5281.2</v>
      </c>
      <c r="R15" s="144">
        <f t="shared" si="14"/>
        <v>5574.5999999999995</v>
      </c>
      <c r="S15" s="144">
        <f t="shared" si="15"/>
        <v>10855.8</v>
      </c>
      <c r="T15" s="144">
        <f t="shared" ref="T15:T18" si="16">J15+M15+P15+S15</f>
        <v>36186</v>
      </c>
    </row>
    <row r="16" spans="1:25" s="133" customFormat="1" x14ac:dyDescent="0.35">
      <c r="A16" s="139" t="s">
        <v>28</v>
      </c>
      <c r="B16" s="274">
        <f>'รวมทั้งหมด '!B15</f>
        <v>72</v>
      </c>
      <c r="C16" s="274">
        <f>'รวมทั้งหมด '!C15</f>
        <v>72</v>
      </c>
      <c r="D16" s="140">
        <v>489</v>
      </c>
      <c r="E16" s="57">
        <f t="shared" si="1"/>
        <v>17604</v>
      </c>
      <c r="F16" s="141">
        <f t="shared" si="2"/>
        <v>17604</v>
      </c>
      <c r="G16" s="142">
        <f t="shared" si="3"/>
        <v>35208</v>
      </c>
      <c r="H16" s="143">
        <f t="shared" si="4"/>
        <v>7041.6</v>
      </c>
      <c r="I16" s="143">
        <f t="shared" si="5"/>
        <v>7041.6</v>
      </c>
      <c r="J16" s="144">
        <f t="shared" si="6"/>
        <v>14083.2</v>
      </c>
      <c r="K16" s="143">
        <f t="shared" si="7"/>
        <v>1760.4</v>
      </c>
      <c r="L16" s="150">
        <f t="shared" si="8"/>
        <v>1760.4</v>
      </c>
      <c r="M16" s="144">
        <f t="shared" si="9"/>
        <v>3520.8</v>
      </c>
      <c r="N16" s="144">
        <f t="shared" si="10"/>
        <v>3520.8</v>
      </c>
      <c r="O16" s="144">
        <f t="shared" si="11"/>
        <v>3520.8</v>
      </c>
      <c r="P16" s="144">
        <f t="shared" si="12"/>
        <v>7041.6</v>
      </c>
      <c r="Q16" s="144">
        <f t="shared" si="13"/>
        <v>5281.2</v>
      </c>
      <c r="R16" s="144">
        <f t="shared" si="14"/>
        <v>5281.2</v>
      </c>
      <c r="S16" s="144">
        <f t="shared" si="15"/>
        <v>10562.4</v>
      </c>
      <c r="T16" s="144">
        <f t="shared" si="16"/>
        <v>35208</v>
      </c>
    </row>
    <row r="17" spans="1:21" s="133" customFormat="1" x14ac:dyDescent="0.35">
      <c r="A17" s="139" t="s">
        <v>29</v>
      </c>
      <c r="B17" s="274">
        <f>'รวมทั้งหมด '!B16</f>
        <v>65</v>
      </c>
      <c r="C17" s="274">
        <f>'รวมทั้งหมด '!C16</f>
        <v>72</v>
      </c>
      <c r="D17" s="140">
        <v>489</v>
      </c>
      <c r="E17" s="57">
        <f t="shared" si="1"/>
        <v>15892.5</v>
      </c>
      <c r="F17" s="141">
        <f t="shared" si="2"/>
        <v>17604</v>
      </c>
      <c r="G17" s="142">
        <f t="shared" si="3"/>
        <v>33496.5</v>
      </c>
      <c r="H17" s="143">
        <f t="shared" si="4"/>
        <v>6357</v>
      </c>
      <c r="I17" s="143">
        <f t="shared" si="5"/>
        <v>7041.6</v>
      </c>
      <c r="J17" s="144">
        <f t="shared" si="6"/>
        <v>13398.6</v>
      </c>
      <c r="K17" s="143">
        <f t="shared" si="7"/>
        <v>1589.25</v>
      </c>
      <c r="L17" s="150">
        <f t="shared" si="8"/>
        <v>1760.4</v>
      </c>
      <c r="M17" s="144">
        <f t="shared" si="9"/>
        <v>3349.65</v>
      </c>
      <c r="N17" s="144">
        <f t="shared" si="10"/>
        <v>3178.5</v>
      </c>
      <c r="O17" s="144">
        <f t="shared" si="11"/>
        <v>3520.8</v>
      </c>
      <c r="P17" s="144">
        <f t="shared" si="12"/>
        <v>6699.3</v>
      </c>
      <c r="Q17" s="144">
        <f t="shared" si="13"/>
        <v>4767.75</v>
      </c>
      <c r="R17" s="144">
        <f t="shared" si="14"/>
        <v>5281.2</v>
      </c>
      <c r="S17" s="144">
        <f t="shared" si="15"/>
        <v>10048.950000000001</v>
      </c>
      <c r="T17" s="144">
        <f t="shared" si="16"/>
        <v>33496.5</v>
      </c>
    </row>
    <row r="18" spans="1:21" s="133" customFormat="1" x14ac:dyDescent="0.35">
      <c r="A18" s="139" t="s">
        <v>30</v>
      </c>
      <c r="B18" s="274">
        <f>'รวมทั้งหมด '!B17</f>
        <v>70</v>
      </c>
      <c r="C18" s="274">
        <f>'รวมทั้งหมด '!C17</f>
        <v>65</v>
      </c>
      <c r="D18" s="140">
        <v>489</v>
      </c>
      <c r="E18" s="57">
        <f t="shared" si="1"/>
        <v>17115</v>
      </c>
      <c r="F18" s="141">
        <f t="shared" si="2"/>
        <v>15892.5</v>
      </c>
      <c r="G18" s="142">
        <f>E18+F18</f>
        <v>33007.5</v>
      </c>
      <c r="H18" s="143">
        <f t="shared" si="4"/>
        <v>6846</v>
      </c>
      <c r="I18" s="143">
        <f t="shared" si="5"/>
        <v>6357</v>
      </c>
      <c r="J18" s="144">
        <f t="shared" si="6"/>
        <v>13203</v>
      </c>
      <c r="K18" s="143">
        <f t="shared" si="7"/>
        <v>1711.5</v>
      </c>
      <c r="L18" s="150">
        <f t="shared" si="8"/>
        <v>1589.25</v>
      </c>
      <c r="M18" s="144">
        <f t="shared" si="9"/>
        <v>3300.75</v>
      </c>
      <c r="N18" s="144">
        <f t="shared" si="10"/>
        <v>3423</v>
      </c>
      <c r="O18" s="144">
        <f t="shared" si="11"/>
        <v>3178.5</v>
      </c>
      <c r="P18" s="144">
        <f t="shared" si="12"/>
        <v>6601.5</v>
      </c>
      <c r="Q18" s="144">
        <f t="shared" si="13"/>
        <v>5134.5</v>
      </c>
      <c r="R18" s="144">
        <f t="shared" si="14"/>
        <v>4767.75</v>
      </c>
      <c r="S18" s="144">
        <f t="shared" ref="S18" si="17">Q18+R18</f>
        <v>9902.25</v>
      </c>
      <c r="T18" s="144">
        <f t="shared" si="16"/>
        <v>33007.5</v>
      </c>
    </row>
    <row r="19" spans="1:21" s="149" customFormat="1" ht="18.75" x14ac:dyDescent="0.3">
      <c r="A19" s="151" t="s">
        <v>31</v>
      </c>
      <c r="B19" s="132">
        <f>'รวมทั้งหมด '!B18</f>
        <v>415</v>
      </c>
      <c r="C19" s="132">
        <f>'รวมทั้งหมด '!C18</f>
        <v>415</v>
      </c>
      <c r="D19" s="146"/>
      <c r="E19" s="66">
        <f t="shared" ref="E19:K19" si="18">SUM(E13:E18)</f>
        <v>101467.5</v>
      </c>
      <c r="F19" s="147">
        <f t="shared" si="18"/>
        <v>101467.5</v>
      </c>
      <c r="G19" s="152">
        <f>SUM(G13:G18)</f>
        <v>202935</v>
      </c>
      <c r="H19" s="70">
        <f t="shared" si="18"/>
        <v>40587</v>
      </c>
      <c r="I19" s="70">
        <f t="shared" si="18"/>
        <v>40587</v>
      </c>
      <c r="J19" s="148">
        <f>SUM(J13:J18)</f>
        <v>81174</v>
      </c>
      <c r="K19" s="70">
        <f t="shared" si="18"/>
        <v>10146.75</v>
      </c>
      <c r="L19" s="70">
        <f>SUM(L13:L18)</f>
        <v>10146.75</v>
      </c>
      <c r="M19" s="144">
        <f t="shared" ref="M19:S19" si="19">SUM(M13:M18)</f>
        <v>20293.5</v>
      </c>
      <c r="N19" s="148">
        <f t="shared" si="19"/>
        <v>20293.5</v>
      </c>
      <c r="O19" s="148">
        <f t="shared" si="19"/>
        <v>20293.5</v>
      </c>
      <c r="P19" s="148">
        <f t="shared" si="19"/>
        <v>40587</v>
      </c>
      <c r="Q19" s="148">
        <f t="shared" si="19"/>
        <v>30440.25</v>
      </c>
      <c r="R19" s="148">
        <f t="shared" si="19"/>
        <v>30440.25</v>
      </c>
      <c r="S19" s="144">
        <f t="shared" si="19"/>
        <v>60880.5</v>
      </c>
      <c r="T19" s="148">
        <f>SUM(T13:T18)</f>
        <v>202935</v>
      </c>
    </row>
    <row r="20" spans="1:21" s="72" customFormat="1" ht="18.75" x14ac:dyDescent="0.3">
      <c r="A20" s="153" t="s">
        <v>32</v>
      </c>
      <c r="B20" s="132">
        <f>'รวมทั้งหมด '!B19</f>
        <v>504</v>
      </c>
      <c r="C20" s="132">
        <f>'รวมทั้งหมด '!C19</f>
        <v>505</v>
      </c>
      <c r="D20" s="146"/>
      <c r="E20" s="69">
        <f t="shared" ref="E20:M20" si="20">E12+E19</f>
        <v>120958.5</v>
      </c>
      <c r="F20" s="69">
        <f>F12+F19</f>
        <v>121177.5</v>
      </c>
      <c r="G20" s="271">
        <f>G12+G19</f>
        <v>242136</v>
      </c>
      <c r="H20" s="69">
        <f t="shared" si="20"/>
        <v>48383.4</v>
      </c>
      <c r="I20" s="69">
        <f t="shared" si="20"/>
        <v>48471</v>
      </c>
      <c r="J20" s="219">
        <f t="shared" si="20"/>
        <v>96854.399999999994</v>
      </c>
      <c r="K20" s="69">
        <f t="shared" si="20"/>
        <v>12095.85</v>
      </c>
      <c r="L20" s="69">
        <f t="shared" si="20"/>
        <v>12117.75</v>
      </c>
      <c r="M20" s="69">
        <f t="shared" si="20"/>
        <v>24213.599999999999</v>
      </c>
      <c r="N20" s="69">
        <f t="shared" ref="N20:S20" si="21">N12+N19</f>
        <v>24191.7</v>
      </c>
      <c r="O20" s="69">
        <f t="shared" si="21"/>
        <v>24235.5</v>
      </c>
      <c r="P20" s="69">
        <f t="shared" si="21"/>
        <v>48427.199999999997</v>
      </c>
      <c r="Q20" s="69">
        <f t="shared" si="21"/>
        <v>36287.550000000003</v>
      </c>
      <c r="R20" s="69">
        <f t="shared" si="21"/>
        <v>36353.25</v>
      </c>
      <c r="S20" s="69">
        <f t="shared" si="21"/>
        <v>72640.800000000003</v>
      </c>
      <c r="T20" s="271">
        <f>T12+T19</f>
        <v>242136</v>
      </c>
    </row>
    <row r="21" spans="1:21" x14ac:dyDescent="0.35">
      <c r="C21" s="128"/>
      <c r="J21" s="165"/>
      <c r="T21" s="165">
        <f>T20-G20</f>
        <v>0</v>
      </c>
    </row>
    <row r="22" spans="1:21" x14ac:dyDescent="0.35">
      <c r="C22" s="154"/>
      <c r="H22" s="155"/>
      <c r="I22" s="155"/>
      <c r="J22" s="155"/>
    </row>
    <row r="23" spans="1:21" x14ac:dyDescent="0.35">
      <c r="C23" s="128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7"/>
      <c r="O23" s="157"/>
      <c r="P23" s="157"/>
      <c r="Q23" s="156"/>
      <c r="R23" s="156"/>
      <c r="S23" s="156"/>
    </row>
    <row r="24" spans="1:21" x14ac:dyDescent="0.35">
      <c r="C24" s="128"/>
      <c r="F24" s="158"/>
      <c r="G24" s="158"/>
      <c r="H24" s="158"/>
      <c r="I24" s="158"/>
      <c r="J24" s="158"/>
      <c r="K24" s="158"/>
      <c r="L24" s="158"/>
      <c r="M24" s="158"/>
      <c r="N24" s="159"/>
      <c r="O24" s="159"/>
      <c r="P24" s="159"/>
      <c r="Q24" s="156"/>
      <c r="R24" s="156"/>
      <c r="S24" s="156"/>
      <c r="T24" s="160"/>
      <c r="U24" s="158"/>
    </row>
  </sheetData>
  <mergeCells count="20">
    <mergeCell ref="H8:J8"/>
    <mergeCell ref="K8:M8"/>
    <mergeCell ref="N8:P8"/>
    <mergeCell ref="Q8:S8"/>
    <mergeCell ref="B7:C7"/>
    <mergeCell ref="D7:F7"/>
    <mergeCell ref="H7:J7"/>
    <mergeCell ref="K7:M7"/>
    <mergeCell ref="A2:S2"/>
    <mergeCell ref="N7:P7"/>
    <mergeCell ref="Q7:S7"/>
    <mergeCell ref="A3:T3"/>
    <mergeCell ref="A4:T4"/>
    <mergeCell ref="A6:A9"/>
    <mergeCell ref="B6:G6"/>
    <mergeCell ref="H6:T6"/>
    <mergeCell ref="T7:T8"/>
    <mergeCell ref="B8:C8"/>
    <mergeCell ref="E8:E9"/>
    <mergeCell ref="F8:F9"/>
  </mergeCells>
  <pageMargins left="0.27559055118110237" right="0" top="0.74803149606299213" bottom="0.55118110236220474" header="0.31496062992125984" footer="0.31496062992125984"/>
  <pageSetup paperSize="9" scale="90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zoomScaleNormal="100" workbookViewId="0">
      <selection activeCell="A2" sqref="A2:L64"/>
    </sheetView>
  </sheetViews>
  <sheetFormatPr defaultRowHeight="23.1" customHeight="1" x14ac:dyDescent="0.2"/>
  <cols>
    <col min="1" max="1" width="5.7109375" style="96" customWidth="1"/>
    <col min="2" max="2" width="51.85546875" style="96" customWidth="1"/>
    <col min="3" max="3" width="12.140625" style="96" customWidth="1"/>
    <col min="4" max="4" width="11.5703125" style="96" customWidth="1"/>
    <col min="5" max="5" width="12.140625" style="96" customWidth="1"/>
    <col min="6" max="6" width="12.5703125" style="96" customWidth="1"/>
    <col min="7" max="7" width="11.7109375" style="96" customWidth="1"/>
    <col min="8" max="8" width="13" style="202" customWidth="1"/>
    <col min="9" max="9" width="13.42578125" style="202" customWidth="1"/>
    <col min="10" max="10" width="15" style="120" customWidth="1"/>
    <col min="11" max="11" width="13.7109375" style="96" customWidth="1"/>
    <col min="12" max="12" width="10.28515625" style="96" customWidth="1"/>
    <col min="13" max="16384" width="9.140625" style="96"/>
  </cols>
  <sheetData>
    <row r="1" spans="1:12" ht="23.1" customHeight="1" x14ac:dyDescent="0.2">
      <c r="H1" s="96"/>
      <c r="I1" s="96"/>
      <c r="J1" s="96"/>
    </row>
    <row r="2" spans="1:12" ht="23.1" customHeight="1" x14ac:dyDescent="0.2">
      <c r="A2" s="343" t="s">
        <v>220</v>
      </c>
      <c r="B2" s="343"/>
      <c r="C2" s="343"/>
      <c r="D2" s="343"/>
      <c r="E2" s="343"/>
      <c r="F2" s="343"/>
      <c r="G2" s="343"/>
      <c r="H2" s="343"/>
      <c r="I2" s="343"/>
      <c r="J2" s="343"/>
    </row>
    <row r="3" spans="1:12" ht="15" customHeight="1" x14ac:dyDescent="0.2">
      <c r="A3" s="196"/>
      <c r="B3" s="196"/>
      <c r="C3" s="196"/>
      <c r="D3" s="196"/>
      <c r="E3" s="196"/>
      <c r="F3" s="196"/>
      <c r="G3" s="196"/>
      <c r="H3" s="196"/>
      <c r="I3" s="196"/>
      <c r="J3" s="196"/>
    </row>
    <row r="4" spans="1:12" ht="23.1" customHeight="1" x14ac:dyDescent="0.2">
      <c r="A4" s="341" t="s">
        <v>0</v>
      </c>
      <c r="B4" s="341" t="s">
        <v>1</v>
      </c>
      <c r="C4" s="197" t="s">
        <v>5</v>
      </c>
      <c r="D4" s="344" t="s">
        <v>171</v>
      </c>
      <c r="E4" s="345"/>
      <c r="F4" s="346" t="s">
        <v>172</v>
      </c>
      <c r="G4" s="347"/>
      <c r="H4" s="341" t="s">
        <v>173</v>
      </c>
      <c r="I4" s="341" t="s">
        <v>45</v>
      </c>
      <c r="J4" s="339" t="s">
        <v>8</v>
      </c>
      <c r="K4" s="338" t="s">
        <v>217</v>
      </c>
      <c r="L4" s="338"/>
    </row>
    <row r="5" spans="1:12" ht="23.1" customHeight="1" x14ac:dyDescent="0.2">
      <c r="A5" s="348"/>
      <c r="B5" s="348"/>
      <c r="C5" s="198" t="s">
        <v>170</v>
      </c>
      <c r="D5" s="106" t="s">
        <v>4</v>
      </c>
      <c r="E5" s="106" t="s">
        <v>3</v>
      </c>
      <c r="F5" s="106" t="s">
        <v>4</v>
      </c>
      <c r="G5" s="106" t="s">
        <v>3</v>
      </c>
      <c r="H5" s="342"/>
      <c r="I5" s="342"/>
      <c r="J5" s="340"/>
      <c r="K5" s="106" t="s">
        <v>218</v>
      </c>
      <c r="L5" s="106" t="s">
        <v>219</v>
      </c>
    </row>
    <row r="6" spans="1:12" ht="23.1" customHeight="1" x14ac:dyDescent="0.35">
      <c r="A6" s="95">
        <v>1</v>
      </c>
      <c r="B6" s="228" t="s">
        <v>57</v>
      </c>
      <c r="C6" s="88"/>
      <c r="D6" s="89">
        <v>50000</v>
      </c>
      <c r="E6" s="45"/>
      <c r="F6" s="88">
        <v>55500</v>
      </c>
      <c r="G6" s="90"/>
      <c r="H6" s="88">
        <f>D6+E6+F6+G6</f>
        <v>105500</v>
      </c>
      <c r="I6" s="88">
        <f>C6+H6</f>
        <v>105500</v>
      </c>
      <c r="J6" s="289" t="s">
        <v>59</v>
      </c>
      <c r="K6" s="288" t="s">
        <v>221</v>
      </c>
      <c r="L6" s="105"/>
    </row>
    <row r="7" spans="1:12" ht="23.1" customHeight="1" x14ac:dyDescent="0.35">
      <c r="A7" s="95">
        <v>2</v>
      </c>
      <c r="B7" s="228" t="s">
        <v>116</v>
      </c>
      <c r="C7" s="88"/>
      <c r="D7" s="93">
        <v>12500</v>
      </c>
      <c r="E7" s="45"/>
      <c r="F7" s="94">
        <v>7500</v>
      </c>
      <c r="G7" s="90"/>
      <c r="H7" s="88">
        <f>D7+E7+F7+G7</f>
        <v>20000</v>
      </c>
      <c r="I7" s="88">
        <f>C7+H7</f>
        <v>20000</v>
      </c>
      <c r="J7" s="289" t="s">
        <v>60</v>
      </c>
      <c r="K7" s="288" t="s">
        <v>221</v>
      </c>
      <c r="L7" s="105"/>
    </row>
    <row r="8" spans="1:12" ht="23.1" customHeight="1" x14ac:dyDescent="0.35">
      <c r="A8" s="95">
        <v>3</v>
      </c>
      <c r="B8" s="228" t="s">
        <v>117</v>
      </c>
      <c r="C8" s="93"/>
      <c r="D8" s="88">
        <v>4000</v>
      </c>
      <c r="E8" s="45"/>
      <c r="F8" s="88">
        <v>5000</v>
      </c>
      <c r="G8" s="90"/>
      <c r="H8" s="88">
        <f t="shared" ref="H8:H18" si="0">D8+E8+F8+G8</f>
        <v>9000</v>
      </c>
      <c r="I8" s="88">
        <f t="shared" ref="I8:I21" si="1">C8+H8</f>
        <v>9000</v>
      </c>
      <c r="J8" s="289" t="s">
        <v>60</v>
      </c>
      <c r="K8" s="288" t="s">
        <v>221</v>
      </c>
      <c r="L8" s="105"/>
    </row>
    <row r="9" spans="1:12" s="92" customFormat="1" ht="23.1" customHeight="1" x14ac:dyDescent="0.35">
      <c r="A9" s="95">
        <v>4</v>
      </c>
      <c r="B9" s="239" t="s">
        <v>118</v>
      </c>
      <c r="C9" s="97">
        <v>40000</v>
      </c>
      <c r="D9" s="98">
        <v>41000</v>
      </c>
      <c r="E9" s="45"/>
      <c r="F9" s="94">
        <v>44000</v>
      </c>
      <c r="G9" s="90"/>
      <c r="H9" s="88">
        <f t="shared" si="0"/>
        <v>85000</v>
      </c>
      <c r="I9" s="88">
        <f t="shared" si="1"/>
        <v>125000</v>
      </c>
      <c r="J9" s="290" t="s">
        <v>61</v>
      </c>
      <c r="K9" s="288" t="s">
        <v>221</v>
      </c>
      <c r="L9" s="303"/>
    </row>
    <row r="10" spans="1:12" ht="23.1" customHeight="1" x14ac:dyDescent="0.35">
      <c r="A10" s="95">
        <v>5</v>
      </c>
      <c r="B10" s="239" t="s">
        <v>157</v>
      </c>
      <c r="C10" s="97"/>
      <c r="D10" s="98">
        <v>1000</v>
      </c>
      <c r="E10" s="45"/>
      <c r="F10" s="94">
        <v>1000</v>
      </c>
      <c r="G10" s="45"/>
      <c r="H10" s="88">
        <f t="shared" si="0"/>
        <v>2000</v>
      </c>
      <c r="I10" s="88">
        <f t="shared" si="1"/>
        <v>2000</v>
      </c>
      <c r="J10" s="290" t="s">
        <v>125</v>
      </c>
      <c r="K10" s="288" t="s">
        <v>221</v>
      </c>
      <c r="L10" s="105"/>
    </row>
    <row r="11" spans="1:12" ht="23.1" customHeight="1" x14ac:dyDescent="0.35">
      <c r="A11" s="95">
        <v>6</v>
      </c>
      <c r="B11" s="269" t="s">
        <v>49</v>
      </c>
      <c r="C11" s="88">
        <v>20000</v>
      </c>
      <c r="D11" s="99">
        <v>24000</v>
      </c>
      <c r="E11" s="45"/>
      <c r="F11" s="94">
        <v>24000</v>
      </c>
      <c r="G11" s="90"/>
      <c r="H11" s="88">
        <f t="shared" si="0"/>
        <v>48000</v>
      </c>
      <c r="I11" s="88">
        <f t="shared" si="1"/>
        <v>68000</v>
      </c>
      <c r="J11" s="290" t="s">
        <v>61</v>
      </c>
      <c r="K11" s="288" t="s">
        <v>221</v>
      </c>
      <c r="L11" s="105"/>
    </row>
    <row r="12" spans="1:12" ht="23.1" customHeight="1" x14ac:dyDescent="0.35">
      <c r="A12" s="95">
        <v>7</v>
      </c>
      <c r="B12" s="239" t="s">
        <v>119</v>
      </c>
      <c r="C12" s="88"/>
      <c r="D12" s="99">
        <v>3000</v>
      </c>
      <c r="E12" s="45"/>
      <c r="F12" s="94">
        <v>2000</v>
      </c>
      <c r="G12" s="90"/>
      <c r="H12" s="88">
        <f t="shared" si="0"/>
        <v>5000</v>
      </c>
      <c r="I12" s="88">
        <f t="shared" si="1"/>
        <v>5000</v>
      </c>
      <c r="J12" s="290" t="s">
        <v>111</v>
      </c>
      <c r="K12" s="288" t="s">
        <v>221</v>
      </c>
      <c r="L12" s="105"/>
    </row>
    <row r="13" spans="1:12" ht="23.1" customHeight="1" x14ac:dyDescent="0.35">
      <c r="A13" s="95">
        <v>8</v>
      </c>
      <c r="B13" s="239" t="s">
        <v>120</v>
      </c>
      <c r="C13" s="88"/>
      <c r="D13" s="94">
        <v>25000</v>
      </c>
      <c r="E13" s="89"/>
      <c r="F13" s="94">
        <v>25000</v>
      </c>
      <c r="G13" s="90"/>
      <c r="H13" s="88">
        <f t="shared" si="0"/>
        <v>50000</v>
      </c>
      <c r="I13" s="88">
        <f t="shared" si="1"/>
        <v>50000</v>
      </c>
      <c r="J13" s="290" t="s">
        <v>61</v>
      </c>
      <c r="K13" s="288" t="s">
        <v>221</v>
      </c>
      <c r="L13" s="105"/>
    </row>
    <row r="14" spans="1:12" s="241" customFormat="1" ht="23.1" customHeight="1" x14ac:dyDescent="0.35">
      <c r="A14" s="87">
        <v>9</v>
      </c>
      <c r="B14" s="228" t="s">
        <v>140</v>
      </c>
      <c r="C14" s="88">
        <v>20000</v>
      </c>
      <c r="D14" s="99">
        <v>20500</v>
      </c>
      <c r="E14" s="45"/>
      <c r="F14" s="94">
        <v>32500</v>
      </c>
      <c r="G14" s="90"/>
      <c r="H14" s="88">
        <f t="shared" si="0"/>
        <v>53000</v>
      </c>
      <c r="I14" s="88">
        <f>C14+H14</f>
        <v>73000</v>
      </c>
      <c r="J14" s="290" t="s">
        <v>61</v>
      </c>
      <c r="K14" s="288" t="s">
        <v>221</v>
      </c>
      <c r="L14" s="112"/>
    </row>
    <row r="15" spans="1:12" s="92" customFormat="1" ht="23.1" customHeight="1" x14ac:dyDescent="0.35">
      <c r="A15" s="95">
        <v>10</v>
      </c>
      <c r="B15" s="239" t="s">
        <v>97</v>
      </c>
      <c r="C15" s="88">
        <v>10000</v>
      </c>
      <c r="D15" s="99">
        <v>10000</v>
      </c>
      <c r="E15" s="45"/>
      <c r="F15" s="94">
        <v>10000</v>
      </c>
      <c r="G15" s="90"/>
      <c r="H15" s="88">
        <f t="shared" si="0"/>
        <v>20000</v>
      </c>
      <c r="I15" s="88">
        <f t="shared" si="1"/>
        <v>30000</v>
      </c>
      <c r="J15" s="290" t="s">
        <v>66</v>
      </c>
      <c r="K15" s="288" t="s">
        <v>221</v>
      </c>
      <c r="L15" s="303"/>
    </row>
    <row r="16" spans="1:12" ht="23.1" customHeight="1" x14ac:dyDescent="0.35">
      <c r="A16" s="95">
        <v>11</v>
      </c>
      <c r="B16" s="239" t="s">
        <v>121</v>
      </c>
      <c r="C16" s="88">
        <v>5000</v>
      </c>
      <c r="D16" s="99">
        <v>10000</v>
      </c>
      <c r="E16" s="45"/>
      <c r="F16" s="94">
        <v>5000</v>
      </c>
      <c r="G16" s="90"/>
      <c r="H16" s="88">
        <f t="shared" si="0"/>
        <v>15000</v>
      </c>
      <c r="I16" s="88">
        <f t="shared" si="1"/>
        <v>20000</v>
      </c>
      <c r="J16" s="290" t="s">
        <v>143</v>
      </c>
      <c r="K16" s="288" t="s">
        <v>221</v>
      </c>
      <c r="L16" s="105"/>
    </row>
    <row r="17" spans="1:12" ht="23.1" customHeight="1" x14ac:dyDescent="0.35">
      <c r="A17" s="95">
        <v>12</v>
      </c>
      <c r="B17" s="239" t="s">
        <v>122</v>
      </c>
      <c r="C17" s="88"/>
      <c r="D17" s="99">
        <v>11500</v>
      </c>
      <c r="E17" s="45"/>
      <c r="F17" s="94">
        <v>11500</v>
      </c>
      <c r="G17" s="90"/>
      <c r="H17" s="88">
        <f t="shared" si="0"/>
        <v>23000</v>
      </c>
      <c r="I17" s="88">
        <f t="shared" si="1"/>
        <v>23000</v>
      </c>
      <c r="J17" s="290" t="s">
        <v>197</v>
      </c>
      <c r="K17" s="288" t="s">
        <v>221</v>
      </c>
      <c r="L17" s="105"/>
    </row>
    <row r="18" spans="1:12" ht="23.1" customHeight="1" x14ac:dyDescent="0.35">
      <c r="A18" s="95">
        <v>13</v>
      </c>
      <c r="B18" s="228" t="s">
        <v>139</v>
      </c>
      <c r="C18" s="88"/>
      <c r="D18" s="99">
        <v>2500</v>
      </c>
      <c r="E18" s="45"/>
      <c r="F18" s="94">
        <v>2500</v>
      </c>
      <c r="G18" s="90"/>
      <c r="H18" s="88">
        <f t="shared" si="0"/>
        <v>5000</v>
      </c>
      <c r="I18" s="88">
        <f t="shared" si="1"/>
        <v>5000</v>
      </c>
      <c r="J18" s="289" t="s">
        <v>114</v>
      </c>
      <c r="K18" s="288" t="s">
        <v>221</v>
      </c>
      <c r="L18" s="105"/>
    </row>
    <row r="19" spans="1:12" ht="23.1" customHeight="1" x14ac:dyDescent="0.35">
      <c r="A19" s="95">
        <v>14</v>
      </c>
      <c r="B19" s="228" t="s">
        <v>196</v>
      </c>
      <c r="C19" s="88">
        <v>5000</v>
      </c>
      <c r="D19" s="99">
        <v>2500</v>
      </c>
      <c r="E19" s="45"/>
      <c r="F19" s="94">
        <v>2500</v>
      </c>
      <c r="G19" s="90"/>
      <c r="H19" s="88">
        <f t="shared" ref="H19:H25" si="2">D19+E19+F19+G19</f>
        <v>5000</v>
      </c>
      <c r="I19" s="88">
        <f t="shared" si="1"/>
        <v>10000</v>
      </c>
      <c r="J19" s="289" t="s">
        <v>61</v>
      </c>
      <c r="K19" s="288" t="s">
        <v>221</v>
      </c>
      <c r="L19" s="105"/>
    </row>
    <row r="20" spans="1:12" ht="23.1" customHeight="1" x14ac:dyDescent="0.35">
      <c r="A20" s="95">
        <v>15</v>
      </c>
      <c r="B20" s="228" t="s">
        <v>58</v>
      </c>
      <c r="C20" s="97"/>
      <c r="D20" s="99">
        <v>1500</v>
      </c>
      <c r="E20" s="45"/>
      <c r="F20" s="94">
        <v>1500</v>
      </c>
      <c r="G20" s="90"/>
      <c r="H20" s="88">
        <f t="shared" si="2"/>
        <v>3000</v>
      </c>
      <c r="I20" s="88">
        <f t="shared" si="1"/>
        <v>3000</v>
      </c>
      <c r="J20" s="289" t="s">
        <v>114</v>
      </c>
      <c r="K20" s="288" t="s">
        <v>221</v>
      </c>
      <c r="L20" s="105"/>
    </row>
    <row r="21" spans="1:12" ht="23.1" customHeight="1" x14ac:dyDescent="0.35">
      <c r="A21" s="95">
        <v>16</v>
      </c>
      <c r="B21" s="228" t="s">
        <v>123</v>
      </c>
      <c r="C21" s="97">
        <v>2000</v>
      </c>
      <c r="D21" s="99">
        <v>3000</v>
      </c>
      <c r="E21" s="45"/>
      <c r="F21" s="94">
        <v>3000</v>
      </c>
      <c r="G21" s="218"/>
      <c r="H21" s="88">
        <f t="shared" si="2"/>
        <v>6000</v>
      </c>
      <c r="I21" s="88">
        <f t="shared" si="1"/>
        <v>8000</v>
      </c>
      <c r="J21" s="289" t="s">
        <v>63</v>
      </c>
      <c r="K21" s="288" t="s">
        <v>221</v>
      </c>
      <c r="L21" s="105"/>
    </row>
    <row r="22" spans="1:12" ht="21" customHeight="1" x14ac:dyDescent="0.35">
      <c r="A22" s="95">
        <v>17</v>
      </c>
      <c r="B22" s="228" t="s">
        <v>96</v>
      </c>
      <c r="C22" s="97">
        <v>17000</v>
      </c>
      <c r="D22" s="88">
        <v>18000</v>
      </c>
      <c r="E22" s="88"/>
      <c r="F22" s="100">
        <v>15000</v>
      </c>
      <c r="G22" s="90"/>
      <c r="H22" s="88">
        <f t="shared" si="2"/>
        <v>33000</v>
      </c>
      <c r="I22" s="88">
        <f>H22+C22</f>
        <v>50000</v>
      </c>
      <c r="J22" s="291" t="s">
        <v>146</v>
      </c>
      <c r="K22" s="288" t="s">
        <v>221</v>
      </c>
      <c r="L22" s="105"/>
    </row>
    <row r="23" spans="1:12" ht="21" customHeight="1" x14ac:dyDescent="0.35">
      <c r="A23" s="95">
        <v>18</v>
      </c>
      <c r="B23" s="228" t="s">
        <v>124</v>
      </c>
      <c r="C23" s="97">
        <v>7000</v>
      </c>
      <c r="D23" s="97">
        <v>10000</v>
      </c>
      <c r="E23" s="88"/>
      <c r="F23" s="100">
        <v>10000</v>
      </c>
      <c r="G23" s="90"/>
      <c r="H23" s="97">
        <f t="shared" si="2"/>
        <v>20000</v>
      </c>
      <c r="I23" s="88">
        <f t="shared" ref="I23" si="3">H23+C23</f>
        <v>27000</v>
      </c>
      <c r="J23" s="291" t="s">
        <v>146</v>
      </c>
      <c r="K23" s="288" t="s">
        <v>221</v>
      </c>
      <c r="L23" s="105"/>
    </row>
    <row r="24" spans="1:12" s="242" customFormat="1" ht="21" customHeight="1" x14ac:dyDescent="0.35">
      <c r="A24" s="87">
        <v>19</v>
      </c>
      <c r="B24" s="275" t="s">
        <v>46</v>
      </c>
      <c r="C24" s="109">
        <v>1000</v>
      </c>
      <c r="D24" s="109">
        <f>D25+D26+D27+D28+D29+D30+D31+D32+D33</f>
        <v>23000</v>
      </c>
      <c r="E24" s="109"/>
      <c r="F24" s="109">
        <f>F25+F26+F27+F28+F29+F30+F31+F32+F33</f>
        <v>10000</v>
      </c>
      <c r="G24" s="109"/>
      <c r="H24" s="109">
        <f t="shared" si="2"/>
        <v>33000</v>
      </c>
      <c r="I24" s="91">
        <f>H24+C24</f>
        <v>34000</v>
      </c>
      <c r="J24" s="292" t="s">
        <v>67</v>
      </c>
      <c r="K24" s="288" t="s">
        <v>221</v>
      </c>
      <c r="L24" s="304"/>
    </row>
    <row r="25" spans="1:12" ht="21" customHeight="1" x14ac:dyDescent="0.35">
      <c r="A25" s="199"/>
      <c r="B25" s="275" t="s">
        <v>94</v>
      </c>
      <c r="C25" s="109"/>
      <c r="D25" s="109">
        <v>2000</v>
      </c>
      <c r="E25" s="91"/>
      <c r="F25" s="109">
        <v>2000</v>
      </c>
      <c r="G25" s="114"/>
      <c r="H25" s="109">
        <f t="shared" si="2"/>
        <v>4000</v>
      </c>
      <c r="I25" s="109">
        <f>H25+C25</f>
        <v>4000</v>
      </c>
      <c r="J25" s="293" t="s">
        <v>65</v>
      </c>
      <c r="K25" s="288"/>
      <c r="L25" s="305" t="s">
        <v>221</v>
      </c>
    </row>
    <row r="26" spans="1:12" ht="21" customHeight="1" x14ac:dyDescent="0.2">
      <c r="A26" s="200"/>
      <c r="B26" s="276" t="s">
        <v>95</v>
      </c>
      <c r="C26" s="109"/>
      <c r="D26" s="109"/>
      <c r="E26" s="91"/>
      <c r="F26" s="109">
        <v>2000</v>
      </c>
      <c r="G26" s="114"/>
      <c r="H26" s="109">
        <f t="shared" ref="H26:H29" si="4">D26+E26+F26+G26</f>
        <v>2000</v>
      </c>
      <c r="I26" s="109">
        <f t="shared" ref="I26:I29" si="5">H26+C26</f>
        <v>2000</v>
      </c>
      <c r="J26" s="292" t="s">
        <v>66</v>
      </c>
      <c r="K26" s="288" t="s">
        <v>221</v>
      </c>
      <c r="L26" s="105"/>
    </row>
    <row r="27" spans="1:12" ht="21" customHeight="1" x14ac:dyDescent="0.2">
      <c r="A27" s="199"/>
      <c r="B27" s="276" t="s">
        <v>148</v>
      </c>
      <c r="C27" s="109"/>
      <c r="D27" s="109"/>
      <c r="E27" s="91"/>
      <c r="F27" s="109">
        <v>4000</v>
      </c>
      <c r="G27" s="114"/>
      <c r="H27" s="109">
        <f t="shared" si="4"/>
        <v>4000</v>
      </c>
      <c r="I27" s="109">
        <f t="shared" si="5"/>
        <v>4000</v>
      </c>
      <c r="J27" s="292" t="s">
        <v>111</v>
      </c>
      <c r="K27" s="288"/>
      <c r="L27" s="105" t="s">
        <v>221</v>
      </c>
    </row>
    <row r="28" spans="1:12" ht="21" customHeight="1" x14ac:dyDescent="0.2">
      <c r="A28" s="200"/>
      <c r="B28" s="276" t="s">
        <v>149</v>
      </c>
      <c r="C28" s="109"/>
      <c r="D28" s="109">
        <v>2000</v>
      </c>
      <c r="E28" s="91"/>
      <c r="F28" s="115"/>
      <c r="G28" s="114"/>
      <c r="H28" s="109">
        <f t="shared" si="4"/>
        <v>2000</v>
      </c>
      <c r="I28" s="109">
        <f t="shared" si="5"/>
        <v>2000</v>
      </c>
      <c r="J28" s="294" t="s">
        <v>162</v>
      </c>
      <c r="K28" s="288"/>
      <c r="L28" s="105" t="s">
        <v>221</v>
      </c>
    </row>
    <row r="29" spans="1:12" ht="21" customHeight="1" x14ac:dyDescent="0.2">
      <c r="A29" s="199"/>
      <c r="B29" s="276" t="s">
        <v>150</v>
      </c>
      <c r="C29" s="109"/>
      <c r="D29" s="109">
        <v>6000</v>
      </c>
      <c r="E29" s="91"/>
      <c r="F29" s="115"/>
      <c r="G29" s="114"/>
      <c r="H29" s="109">
        <f t="shared" si="4"/>
        <v>6000</v>
      </c>
      <c r="I29" s="109">
        <f t="shared" si="5"/>
        <v>6000</v>
      </c>
      <c r="J29" s="295" t="s">
        <v>199</v>
      </c>
      <c r="K29" s="288"/>
      <c r="L29" s="105" t="s">
        <v>221</v>
      </c>
    </row>
    <row r="30" spans="1:12" ht="21" customHeight="1" x14ac:dyDescent="0.2">
      <c r="A30" s="199"/>
      <c r="B30" s="277" t="s">
        <v>151</v>
      </c>
      <c r="C30" s="278"/>
      <c r="D30" s="278">
        <v>1000</v>
      </c>
      <c r="E30" s="279"/>
      <c r="F30" s="280">
        <v>1000</v>
      </c>
      <c r="G30" s="281"/>
      <c r="H30" s="278">
        <f>D30+E30+F30+G30</f>
        <v>2000</v>
      </c>
      <c r="I30" s="279">
        <f t="shared" ref="I30:I37" si="6">H30+C30</f>
        <v>2000</v>
      </c>
      <c r="J30" s="292" t="s">
        <v>67</v>
      </c>
      <c r="K30" s="288"/>
      <c r="L30" s="105" t="s">
        <v>221</v>
      </c>
    </row>
    <row r="31" spans="1:12" ht="23.1" customHeight="1" x14ac:dyDescent="0.2">
      <c r="A31" s="200"/>
      <c r="B31" s="277" t="s">
        <v>152</v>
      </c>
      <c r="C31" s="278"/>
      <c r="D31" s="278">
        <v>2000</v>
      </c>
      <c r="E31" s="279"/>
      <c r="F31" s="280">
        <v>1000</v>
      </c>
      <c r="G31" s="281"/>
      <c r="H31" s="278">
        <f t="shared" ref="H31:H33" si="7">D31+E31+F31+G31</f>
        <v>3000</v>
      </c>
      <c r="I31" s="279">
        <f t="shared" si="6"/>
        <v>3000</v>
      </c>
      <c r="J31" s="292" t="s">
        <v>63</v>
      </c>
      <c r="K31" s="288"/>
      <c r="L31" s="105" t="s">
        <v>221</v>
      </c>
    </row>
    <row r="32" spans="1:12" ht="21.75" customHeight="1" x14ac:dyDescent="0.2">
      <c r="A32" s="199"/>
      <c r="B32" s="277" t="s">
        <v>153</v>
      </c>
      <c r="C32" s="278">
        <v>1000</v>
      </c>
      <c r="D32" s="278">
        <v>2000</v>
      </c>
      <c r="E32" s="279"/>
      <c r="F32" s="280"/>
      <c r="G32" s="281"/>
      <c r="H32" s="278">
        <f t="shared" si="7"/>
        <v>2000</v>
      </c>
      <c r="I32" s="279">
        <f t="shared" si="6"/>
        <v>3000</v>
      </c>
      <c r="J32" s="294" t="s">
        <v>163</v>
      </c>
      <c r="K32" s="288"/>
      <c r="L32" s="105" t="s">
        <v>221</v>
      </c>
    </row>
    <row r="33" spans="1:12" ht="23.1" customHeight="1" x14ac:dyDescent="0.2">
      <c r="A33" s="200"/>
      <c r="B33" s="277" t="s">
        <v>154</v>
      </c>
      <c r="C33" s="278"/>
      <c r="D33" s="278">
        <v>8000</v>
      </c>
      <c r="E33" s="279"/>
      <c r="F33" s="280"/>
      <c r="G33" s="281"/>
      <c r="H33" s="278">
        <f t="shared" si="7"/>
        <v>8000</v>
      </c>
      <c r="I33" s="279">
        <f t="shared" si="6"/>
        <v>8000</v>
      </c>
      <c r="J33" s="294" t="s">
        <v>67</v>
      </c>
      <c r="K33" s="288"/>
      <c r="L33" s="105" t="s">
        <v>221</v>
      </c>
    </row>
    <row r="34" spans="1:12" ht="23.1" customHeight="1" x14ac:dyDescent="0.35">
      <c r="A34" s="180">
        <v>20</v>
      </c>
      <c r="B34" s="228" t="s">
        <v>86</v>
      </c>
      <c r="C34" s="97"/>
      <c r="D34" s="97">
        <v>1000</v>
      </c>
      <c r="E34" s="88"/>
      <c r="F34" s="97">
        <v>1000</v>
      </c>
      <c r="G34" s="90"/>
      <c r="H34" s="97">
        <f>D34+E34+F34+G34</f>
        <v>2000</v>
      </c>
      <c r="I34" s="88">
        <f t="shared" si="6"/>
        <v>2000</v>
      </c>
      <c r="J34" s="296" t="s">
        <v>156</v>
      </c>
      <c r="K34" s="288" t="s">
        <v>221</v>
      </c>
      <c r="L34" s="105"/>
    </row>
    <row r="35" spans="1:12" ht="21" customHeight="1" x14ac:dyDescent="0.2">
      <c r="A35" s="180">
        <v>21</v>
      </c>
      <c r="B35" s="123" t="s">
        <v>195</v>
      </c>
      <c r="C35" s="97">
        <v>10000</v>
      </c>
      <c r="D35" s="97">
        <v>2500</v>
      </c>
      <c r="E35" s="88"/>
      <c r="F35" s="100">
        <v>2500</v>
      </c>
      <c r="G35" s="90"/>
      <c r="H35" s="97">
        <f>D35+E35+F35+G35</f>
        <v>5000</v>
      </c>
      <c r="I35" s="88">
        <f t="shared" si="6"/>
        <v>15000</v>
      </c>
      <c r="J35" s="297" t="s">
        <v>61</v>
      </c>
      <c r="K35" s="288" t="s">
        <v>221</v>
      </c>
      <c r="L35" s="105"/>
    </row>
    <row r="36" spans="1:12" ht="21" customHeight="1" x14ac:dyDescent="0.2">
      <c r="A36" s="180">
        <v>22</v>
      </c>
      <c r="B36" s="193" t="s">
        <v>126</v>
      </c>
      <c r="C36" s="97">
        <v>11850</v>
      </c>
      <c r="D36" s="97"/>
      <c r="E36" s="88">
        <v>144880</v>
      </c>
      <c r="F36" s="100"/>
      <c r="G36" s="90">
        <v>129600</v>
      </c>
      <c r="H36" s="97">
        <v>274480</v>
      </c>
      <c r="I36" s="88">
        <v>286330</v>
      </c>
      <c r="J36" s="287" t="s">
        <v>198</v>
      </c>
      <c r="K36" s="288" t="s">
        <v>221</v>
      </c>
      <c r="L36" s="105"/>
    </row>
    <row r="37" spans="1:12" ht="21" customHeight="1" x14ac:dyDescent="0.35">
      <c r="A37" s="180">
        <v>23</v>
      </c>
      <c r="B37" s="228" t="s">
        <v>215</v>
      </c>
      <c r="C37" s="97">
        <v>168320</v>
      </c>
      <c r="D37" s="97"/>
      <c r="E37" s="88">
        <v>187000</v>
      </c>
      <c r="F37" s="100"/>
      <c r="G37" s="90">
        <v>357000</v>
      </c>
      <c r="H37" s="97">
        <f>D37+E37+F37+G37</f>
        <v>544000</v>
      </c>
      <c r="I37" s="88">
        <f t="shared" si="6"/>
        <v>712320</v>
      </c>
      <c r="J37" s="289" t="s">
        <v>216</v>
      </c>
      <c r="K37" s="288" t="s">
        <v>221</v>
      </c>
      <c r="L37" s="105"/>
    </row>
    <row r="38" spans="1:12" ht="21" customHeight="1" x14ac:dyDescent="0.2">
      <c r="A38" s="355" t="s">
        <v>7</v>
      </c>
      <c r="B38" s="356"/>
      <c r="C38" s="102">
        <f>SUM(C6:C37)-C24-C37</f>
        <v>148850</v>
      </c>
      <c r="D38" s="102">
        <f>SUM(D6:D37)-D24</f>
        <v>276500</v>
      </c>
      <c r="E38" s="102">
        <f>SUM(E6:E37)-E24</f>
        <v>331880</v>
      </c>
      <c r="F38" s="102">
        <f>SUM(F6:F37)-F24</f>
        <v>271000</v>
      </c>
      <c r="G38" s="102">
        <f>SUM(G6:G37)-G24</f>
        <v>486600</v>
      </c>
      <c r="H38" s="102">
        <f>SUM(H6:H37)-H24-H37</f>
        <v>821980</v>
      </c>
      <c r="I38" s="102">
        <f>SUM(I6:I37)-I24-I37</f>
        <v>970830</v>
      </c>
      <c r="J38" s="298"/>
      <c r="K38" s="288"/>
      <c r="L38" s="105"/>
    </row>
    <row r="39" spans="1:12" ht="21" customHeight="1" x14ac:dyDescent="0.2">
      <c r="A39" s="95">
        <v>24</v>
      </c>
      <c r="B39" s="45" t="s">
        <v>6</v>
      </c>
      <c r="C39" s="282">
        <v>331041</v>
      </c>
      <c r="D39" s="351">
        <f>'รวมทั้งหมด '!N19</f>
        <v>120958.5</v>
      </c>
      <c r="E39" s="352"/>
      <c r="F39" s="351">
        <f>'รวมทั้งหมด '!O19</f>
        <v>121177.5</v>
      </c>
      <c r="G39" s="352"/>
      <c r="H39" s="283">
        <f>D39+F39</f>
        <v>242136</v>
      </c>
      <c r="I39" s="283">
        <f>H39+C39</f>
        <v>573177</v>
      </c>
      <c r="J39" s="299" t="s">
        <v>61</v>
      </c>
      <c r="K39" s="288" t="s">
        <v>221</v>
      </c>
      <c r="L39" s="105"/>
    </row>
    <row r="40" spans="1:12" ht="21" customHeight="1" x14ac:dyDescent="0.2">
      <c r="A40" s="104"/>
      <c r="B40" s="45" t="s">
        <v>194</v>
      </c>
      <c r="C40" s="109">
        <f>C39*0.4</f>
        <v>132416.4</v>
      </c>
      <c r="D40" s="353">
        <f>D39*0.4</f>
        <v>48383.4</v>
      </c>
      <c r="E40" s="354"/>
      <c r="F40" s="353">
        <f>F39*0.4</f>
        <v>48471</v>
      </c>
      <c r="G40" s="354"/>
      <c r="H40" s="238">
        <f>D40+F40</f>
        <v>96854.399999999994</v>
      </c>
      <c r="I40" s="238">
        <f>H40+C40</f>
        <v>229270.8</v>
      </c>
      <c r="J40" s="297" t="s">
        <v>208</v>
      </c>
      <c r="K40" s="288" t="s">
        <v>221</v>
      </c>
      <c r="L40" s="105"/>
    </row>
    <row r="41" spans="1:12" ht="21" customHeight="1" x14ac:dyDescent="0.2">
      <c r="A41" s="104"/>
      <c r="B41" s="45" t="s">
        <v>158</v>
      </c>
      <c r="C41" s="109">
        <f>C39*0.15</f>
        <v>49656.15</v>
      </c>
      <c r="D41" s="353">
        <f>D39*0.1</f>
        <v>12095.85</v>
      </c>
      <c r="E41" s="354"/>
      <c r="F41" s="353">
        <f>F39*0.1</f>
        <v>12117.75</v>
      </c>
      <c r="G41" s="354"/>
      <c r="H41" s="238">
        <f>D41+F41</f>
        <v>24213.599999999999</v>
      </c>
      <c r="I41" s="238">
        <f t="shared" ref="I41:I42" si="8">H41+C41</f>
        <v>73869.75</v>
      </c>
      <c r="J41" s="294" t="s">
        <v>161</v>
      </c>
      <c r="K41" s="288" t="s">
        <v>221</v>
      </c>
      <c r="L41" s="105"/>
    </row>
    <row r="42" spans="1:12" ht="21" customHeight="1" x14ac:dyDescent="0.3">
      <c r="A42" s="104"/>
      <c r="B42" s="255" t="s">
        <v>144</v>
      </c>
      <c r="C42" s="109">
        <f>C39*0.15</f>
        <v>49656.15</v>
      </c>
      <c r="D42" s="353">
        <f>D39*0.2</f>
        <v>24191.7</v>
      </c>
      <c r="E42" s="354"/>
      <c r="F42" s="353">
        <f>F39*0.2</f>
        <v>24235.5</v>
      </c>
      <c r="G42" s="354"/>
      <c r="H42" s="238">
        <f>D42+F42</f>
        <v>48427.199999999997</v>
      </c>
      <c r="I42" s="238">
        <f t="shared" si="8"/>
        <v>98083.35</v>
      </c>
      <c r="J42" s="300" t="s">
        <v>160</v>
      </c>
      <c r="K42" s="288" t="s">
        <v>221</v>
      </c>
      <c r="L42" s="105"/>
    </row>
    <row r="43" spans="1:12" ht="23.1" customHeight="1" x14ac:dyDescent="0.2">
      <c r="A43" s="104"/>
      <c r="B43" s="45" t="s">
        <v>159</v>
      </c>
      <c r="C43" s="109">
        <f>C39*0.3</f>
        <v>99312.3</v>
      </c>
      <c r="D43" s="353">
        <f>D39*0.3</f>
        <v>36287.549999999996</v>
      </c>
      <c r="E43" s="354"/>
      <c r="F43" s="353">
        <f>F39*0.3</f>
        <v>36353.25</v>
      </c>
      <c r="G43" s="354"/>
      <c r="H43" s="238">
        <f>D43+F43</f>
        <v>72640.799999999988</v>
      </c>
      <c r="I43" s="238">
        <f>H43+C43</f>
        <v>171953.09999999998</v>
      </c>
      <c r="J43" s="294" t="s">
        <v>147</v>
      </c>
      <c r="K43" s="288" t="s">
        <v>221</v>
      </c>
      <c r="L43" s="105"/>
    </row>
    <row r="44" spans="1:12" ht="23.1" customHeight="1" x14ac:dyDescent="0.2">
      <c r="A44" s="105"/>
      <c r="B44" s="106" t="s">
        <v>47</v>
      </c>
      <c r="C44" s="284">
        <f>SUM(C40:C43)</f>
        <v>331041</v>
      </c>
      <c r="D44" s="349">
        <f>SUM(D40:D43)</f>
        <v>120958.5</v>
      </c>
      <c r="E44" s="350"/>
      <c r="F44" s="349">
        <f>SUM(F40:F43)</f>
        <v>121177.5</v>
      </c>
      <c r="G44" s="350"/>
      <c r="H44" s="238">
        <f>D44+E44+F44+G44</f>
        <v>242136</v>
      </c>
      <c r="I44" s="238">
        <f>H44+C44</f>
        <v>573177</v>
      </c>
      <c r="J44" s="301"/>
      <c r="K44" s="288" t="s">
        <v>221</v>
      </c>
      <c r="L44" s="105"/>
    </row>
    <row r="45" spans="1:12" ht="23.1" customHeight="1" x14ac:dyDescent="0.2">
      <c r="A45" s="45">
        <v>25</v>
      </c>
      <c r="B45" s="45" t="s">
        <v>69</v>
      </c>
      <c r="C45" s="45">
        <v>10000</v>
      </c>
      <c r="D45" s="45">
        <v>15000</v>
      </c>
      <c r="E45" s="45"/>
      <c r="F45" s="45">
        <v>15000</v>
      </c>
      <c r="G45" s="45"/>
      <c r="H45" s="105">
        <v>30000</v>
      </c>
      <c r="I45" s="105">
        <v>40000</v>
      </c>
      <c r="J45" s="302" t="s">
        <v>70</v>
      </c>
      <c r="K45" s="288" t="s">
        <v>221</v>
      </c>
      <c r="L45" s="105"/>
    </row>
    <row r="46" spans="1:12" ht="23.1" customHeight="1" x14ac:dyDescent="0.2">
      <c r="A46" s="45">
        <v>26</v>
      </c>
      <c r="B46" s="45" t="s">
        <v>71</v>
      </c>
      <c r="C46" s="45">
        <v>7500</v>
      </c>
      <c r="D46" s="45">
        <v>4300</v>
      </c>
      <c r="E46" s="45"/>
      <c r="F46" s="45">
        <v>4000</v>
      </c>
      <c r="G46" s="45"/>
      <c r="H46" s="105">
        <v>8300</v>
      </c>
      <c r="I46" s="105">
        <v>15800</v>
      </c>
      <c r="J46" s="302" t="s">
        <v>166</v>
      </c>
      <c r="K46" s="288" t="s">
        <v>221</v>
      </c>
      <c r="L46" s="105"/>
    </row>
    <row r="47" spans="1:12" ht="23.1" customHeight="1" x14ac:dyDescent="0.2">
      <c r="A47" s="45">
        <v>27</v>
      </c>
      <c r="B47" s="45" t="s">
        <v>167</v>
      </c>
      <c r="C47" s="45"/>
      <c r="D47" s="45">
        <v>500</v>
      </c>
      <c r="E47" s="45"/>
      <c r="F47" s="45">
        <v>500</v>
      </c>
      <c r="G47" s="45"/>
      <c r="H47" s="105">
        <v>1000</v>
      </c>
      <c r="I47" s="105">
        <v>1000</v>
      </c>
      <c r="J47" s="302" t="s">
        <v>168</v>
      </c>
      <c r="K47" s="288" t="s">
        <v>221</v>
      </c>
      <c r="L47" s="105"/>
    </row>
    <row r="48" spans="1:12" ht="23.1" customHeight="1" x14ac:dyDescent="0.2">
      <c r="A48" s="45">
        <v>28</v>
      </c>
      <c r="B48" s="45" t="s">
        <v>129</v>
      </c>
      <c r="C48" s="45">
        <v>10000</v>
      </c>
      <c r="D48" s="45">
        <v>11000</v>
      </c>
      <c r="E48" s="45"/>
      <c r="F48" s="45">
        <v>11000</v>
      </c>
      <c r="G48" s="45"/>
      <c r="H48" s="105">
        <v>22000</v>
      </c>
      <c r="I48" s="105">
        <v>32000</v>
      </c>
      <c r="J48" s="302" t="s">
        <v>125</v>
      </c>
      <c r="K48" s="288"/>
      <c r="L48" s="105" t="s">
        <v>221</v>
      </c>
    </row>
    <row r="49" spans="1:12" ht="23.1" customHeight="1" x14ac:dyDescent="0.2">
      <c r="A49" s="45">
        <v>29</v>
      </c>
      <c r="B49" s="45" t="s">
        <v>130</v>
      </c>
      <c r="C49" s="45"/>
      <c r="D49" s="45">
        <v>2000</v>
      </c>
      <c r="E49" s="45"/>
      <c r="F49" s="45">
        <v>2000</v>
      </c>
      <c r="G49" s="45"/>
      <c r="H49" s="105">
        <v>4000</v>
      </c>
      <c r="I49" s="105">
        <v>4000</v>
      </c>
      <c r="J49" s="302" t="s">
        <v>64</v>
      </c>
      <c r="K49" s="288" t="s">
        <v>221</v>
      </c>
      <c r="L49" s="105"/>
    </row>
    <row r="50" spans="1:12" ht="23.1" customHeight="1" x14ac:dyDescent="0.2">
      <c r="A50" s="45">
        <v>30</v>
      </c>
      <c r="B50" s="45" t="s">
        <v>131</v>
      </c>
      <c r="C50" s="45"/>
      <c r="D50" s="45">
        <v>1000</v>
      </c>
      <c r="E50" s="45"/>
      <c r="F50" s="45">
        <v>1000</v>
      </c>
      <c r="G50" s="45"/>
      <c r="H50" s="105">
        <v>2000</v>
      </c>
      <c r="I50" s="105">
        <v>2000</v>
      </c>
      <c r="J50" s="302" t="s">
        <v>136</v>
      </c>
      <c r="K50" s="288" t="s">
        <v>221</v>
      </c>
      <c r="L50" s="105"/>
    </row>
    <row r="51" spans="1:12" ht="23.1" customHeight="1" x14ac:dyDescent="0.2">
      <c r="A51" s="45">
        <v>31</v>
      </c>
      <c r="B51" s="45" t="s">
        <v>132</v>
      </c>
      <c r="C51" s="45">
        <v>10000</v>
      </c>
      <c r="D51" s="45">
        <v>6000</v>
      </c>
      <c r="E51" s="45"/>
      <c r="F51" s="45">
        <v>6000</v>
      </c>
      <c r="G51" s="45"/>
      <c r="H51" s="105">
        <v>12000</v>
      </c>
      <c r="I51" s="105">
        <v>22000</v>
      </c>
      <c r="J51" s="302" t="s">
        <v>67</v>
      </c>
      <c r="K51" s="288" t="s">
        <v>221</v>
      </c>
      <c r="L51" s="105"/>
    </row>
    <row r="52" spans="1:12" ht="23.1" customHeight="1" x14ac:dyDescent="0.2">
      <c r="A52" s="45">
        <v>32</v>
      </c>
      <c r="B52" s="45" t="s">
        <v>133</v>
      </c>
      <c r="C52" s="45"/>
      <c r="D52" s="45">
        <v>1000</v>
      </c>
      <c r="E52" s="45"/>
      <c r="F52" s="45">
        <v>1000</v>
      </c>
      <c r="G52" s="45"/>
      <c r="H52" s="105">
        <v>2000</v>
      </c>
      <c r="I52" s="105">
        <v>2000</v>
      </c>
      <c r="J52" s="302" t="s">
        <v>143</v>
      </c>
      <c r="K52" s="288" t="s">
        <v>221</v>
      </c>
      <c r="L52" s="105"/>
    </row>
    <row r="53" spans="1:12" ht="23.1" customHeight="1" x14ac:dyDescent="0.2">
      <c r="A53" s="45">
        <v>33</v>
      </c>
      <c r="B53" s="45" t="s">
        <v>134</v>
      </c>
      <c r="C53" s="45"/>
      <c r="D53" s="45">
        <v>1000</v>
      </c>
      <c r="E53" s="45"/>
      <c r="F53" s="45">
        <v>1000</v>
      </c>
      <c r="G53" s="45"/>
      <c r="H53" s="105">
        <v>2000</v>
      </c>
      <c r="I53" s="105">
        <v>2000</v>
      </c>
      <c r="J53" s="302" t="s">
        <v>155</v>
      </c>
      <c r="K53" s="288" t="s">
        <v>221</v>
      </c>
      <c r="L53" s="105"/>
    </row>
    <row r="54" spans="1:12" ht="23.1" customHeight="1" x14ac:dyDescent="0.2">
      <c r="A54" s="45">
        <v>34</v>
      </c>
      <c r="B54" s="45" t="s">
        <v>72</v>
      </c>
      <c r="C54" s="45">
        <v>10000</v>
      </c>
      <c r="D54" s="45">
        <v>13000</v>
      </c>
      <c r="E54" s="45"/>
      <c r="F54" s="45">
        <v>2000</v>
      </c>
      <c r="G54" s="45"/>
      <c r="H54" s="105">
        <v>15000</v>
      </c>
      <c r="I54" s="105">
        <v>25000</v>
      </c>
      <c r="J54" s="302" t="s">
        <v>73</v>
      </c>
      <c r="K54" s="288"/>
      <c r="L54" s="105" t="s">
        <v>221</v>
      </c>
    </row>
    <row r="55" spans="1:12" ht="23.1" customHeight="1" x14ac:dyDescent="0.2">
      <c r="A55" s="45">
        <v>35</v>
      </c>
      <c r="B55" s="45" t="s">
        <v>74</v>
      </c>
      <c r="C55" s="45"/>
      <c r="D55" s="45">
        <v>500</v>
      </c>
      <c r="E55" s="45"/>
      <c r="F55" s="45">
        <v>500</v>
      </c>
      <c r="G55" s="45"/>
      <c r="H55" s="105">
        <v>1000</v>
      </c>
      <c r="I55" s="105">
        <v>1000</v>
      </c>
      <c r="J55" s="302" t="s">
        <v>68</v>
      </c>
      <c r="K55" s="288" t="s">
        <v>221</v>
      </c>
      <c r="L55" s="105"/>
    </row>
    <row r="56" spans="1:12" ht="23.1" customHeight="1" x14ac:dyDescent="0.2">
      <c r="A56" s="45">
        <v>36</v>
      </c>
      <c r="B56" s="45" t="s">
        <v>75</v>
      </c>
      <c r="C56" s="45">
        <v>5000</v>
      </c>
      <c r="D56" s="45">
        <v>2000</v>
      </c>
      <c r="E56" s="45"/>
      <c r="F56" s="45">
        <v>3000</v>
      </c>
      <c r="G56" s="45"/>
      <c r="H56" s="105">
        <v>5000</v>
      </c>
      <c r="I56" s="105">
        <v>10000</v>
      </c>
      <c r="J56" s="302" t="s">
        <v>164</v>
      </c>
      <c r="K56" s="288" t="s">
        <v>221</v>
      </c>
      <c r="L56" s="105"/>
    </row>
    <row r="57" spans="1:12" ht="23.1" customHeight="1" x14ac:dyDescent="0.2">
      <c r="A57" s="45">
        <v>37</v>
      </c>
      <c r="B57" s="45" t="s">
        <v>76</v>
      </c>
      <c r="C57" s="45"/>
      <c r="D57" s="45">
        <v>1500</v>
      </c>
      <c r="E57" s="45"/>
      <c r="F57" s="45">
        <v>1500</v>
      </c>
      <c r="G57" s="45"/>
      <c r="H57" s="105">
        <v>3000</v>
      </c>
      <c r="I57" s="105">
        <v>3000</v>
      </c>
      <c r="J57" s="302" t="s">
        <v>165</v>
      </c>
      <c r="K57" s="288"/>
      <c r="L57" s="105" t="s">
        <v>221</v>
      </c>
    </row>
    <row r="58" spans="1:12" ht="23.1" customHeight="1" x14ac:dyDescent="0.2">
      <c r="A58" s="45">
        <v>38</v>
      </c>
      <c r="B58" s="45" t="s">
        <v>52</v>
      </c>
      <c r="C58" s="45">
        <v>13609</v>
      </c>
      <c r="D58" s="45">
        <v>37500</v>
      </c>
      <c r="E58" s="45"/>
      <c r="F58" s="45">
        <v>32500</v>
      </c>
      <c r="G58" s="45"/>
      <c r="H58" s="105">
        <v>70000</v>
      </c>
      <c r="I58" s="105">
        <v>83609</v>
      </c>
      <c r="J58" s="302" t="s">
        <v>62</v>
      </c>
      <c r="K58" s="288" t="s">
        <v>221</v>
      </c>
      <c r="L58" s="105"/>
    </row>
    <row r="59" spans="1:12" ht="23.1" customHeight="1" x14ac:dyDescent="0.2">
      <c r="A59" s="45">
        <v>39</v>
      </c>
      <c r="B59" s="45" t="s">
        <v>77</v>
      </c>
      <c r="C59" s="45">
        <v>40465</v>
      </c>
      <c r="D59" s="45">
        <v>52428</v>
      </c>
      <c r="E59" s="45">
        <v>50400</v>
      </c>
      <c r="F59" s="45">
        <v>62657</v>
      </c>
      <c r="G59" s="45">
        <v>50500</v>
      </c>
      <c r="H59" s="105">
        <v>215985</v>
      </c>
      <c r="I59" s="105">
        <v>256450</v>
      </c>
      <c r="J59" s="302" t="s">
        <v>59</v>
      </c>
      <c r="K59" s="288" t="s">
        <v>221</v>
      </c>
      <c r="L59" s="105"/>
    </row>
    <row r="60" spans="1:12" ht="23.1" customHeight="1" x14ac:dyDescent="0.2">
      <c r="A60" s="45">
        <v>40</v>
      </c>
      <c r="B60" s="45" t="s">
        <v>7</v>
      </c>
      <c r="C60" s="45">
        <v>96574</v>
      </c>
      <c r="D60" s="45">
        <v>137728</v>
      </c>
      <c r="E60" s="45"/>
      <c r="F60" s="45">
        <v>132657</v>
      </c>
      <c r="G60" s="45"/>
      <c r="H60" s="105">
        <v>270385</v>
      </c>
      <c r="I60" s="105">
        <v>366959</v>
      </c>
      <c r="J60" s="302"/>
      <c r="K60" s="288"/>
      <c r="L60" s="105"/>
    </row>
    <row r="61" spans="1:12" ht="23.1" customHeight="1" x14ac:dyDescent="0.2">
      <c r="A61" s="45">
        <v>41</v>
      </c>
      <c r="B61" s="45" t="s">
        <v>78</v>
      </c>
      <c r="C61" s="45"/>
      <c r="D61" s="45"/>
      <c r="E61" s="45"/>
      <c r="F61" s="45"/>
      <c r="G61" s="45"/>
      <c r="H61" s="105"/>
      <c r="I61" s="105"/>
      <c r="J61" s="302" t="s">
        <v>136</v>
      </c>
      <c r="K61" s="288" t="s">
        <v>221</v>
      </c>
      <c r="L61" s="105"/>
    </row>
    <row r="62" spans="1:12" ht="23.1" customHeight="1" x14ac:dyDescent="0.2">
      <c r="A62" s="45">
        <v>42</v>
      </c>
      <c r="B62" s="45" t="s">
        <v>79</v>
      </c>
      <c r="C62" s="45"/>
      <c r="D62" s="45"/>
      <c r="E62" s="45"/>
      <c r="F62" s="45"/>
      <c r="G62" s="45"/>
      <c r="H62" s="105"/>
      <c r="I62" s="105"/>
      <c r="J62" s="302" t="s">
        <v>125</v>
      </c>
      <c r="K62" s="288" t="s">
        <v>221</v>
      </c>
      <c r="L62" s="105"/>
    </row>
    <row r="63" spans="1:12" ht="23.1" customHeight="1" x14ac:dyDescent="0.2">
      <c r="A63" s="45">
        <v>43</v>
      </c>
      <c r="B63" s="45" t="s">
        <v>80</v>
      </c>
      <c r="C63" s="45"/>
      <c r="D63" s="45"/>
      <c r="E63" s="45"/>
      <c r="F63" s="45"/>
      <c r="G63" s="45"/>
      <c r="H63" s="105"/>
      <c r="I63" s="105"/>
      <c r="J63" s="302" t="s">
        <v>70</v>
      </c>
      <c r="K63" s="288" t="s">
        <v>221</v>
      </c>
      <c r="L63" s="105"/>
    </row>
    <row r="64" spans="1:12" ht="23.1" customHeight="1" x14ac:dyDescent="0.2">
      <c r="A64" s="45">
        <v>44</v>
      </c>
      <c r="B64" s="45" t="s">
        <v>81</v>
      </c>
      <c r="C64" s="45"/>
      <c r="D64" s="45"/>
      <c r="E64" s="45"/>
      <c r="F64" s="45"/>
      <c r="G64" s="45"/>
      <c r="H64" s="105"/>
      <c r="I64" s="105"/>
      <c r="J64" s="302" t="s">
        <v>135</v>
      </c>
      <c r="K64" s="288" t="s">
        <v>221</v>
      </c>
      <c r="L64" s="105"/>
    </row>
  </sheetData>
  <mergeCells count="22">
    <mergeCell ref="A38:B38"/>
    <mergeCell ref="D44:E44"/>
    <mergeCell ref="F39:G39"/>
    <mergeCell ref="F40:G40"/>
    <mergeCell ref="F41:G41"/>
    <mergeCell ref="F42:G42"/>
    <mergeCell ref="F43:G43"/>
    <mergeCell ref="F44:G44"/>
    <mergeCell ref="D39:E39"/>
    <mergeCell ref="D40:E40"/>
    <mergeCell ref="D41:E41"/>
    <mergeCell ref="D42:E42"/>
    <mergeCell ref="D43:E43"/>
    <mergeCell ref="K4:L4"/>
    <mergeCell ref="J4:J5"/>
    <mergeCell ref="I4:I5"/>
    <mergeCell ref="A2:J2"/>
    <mergeCell ref="D4:E4"/>
    <mergeCell ref="F4:G4"/>
    <mergeCell ref="H4:H5"/>
    <mergeCell ref="A4:A5"/>
    <mergeCell ref="B4:B5"/>
  </mergeCells>
  <phoneticPr fontId="3" type="noConversion"/>
  <pageMargins left="0.25" right="0.25" top="0.75" bottom="0.75" header="0.3" footer="0.3"/>
  <pageSetup paperSize="285" scale="80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13" zoomScaleNormal="100" zoomScaleSheetLayoutView="98" workbookViewId="0">
      <selection activeCell="F25" sqref="F25"/>
    </sheetView>
  </sheetViews>
  <sheetFormatPr defaultRowHeight="21" customHeight="1" x14ac:dyDescent="0.2"/>
  <cols>
    <col min="1" max="1" width="4.28515625" style="83" customWidth="1"/>
    <col min="2" max="2" width="48" style="83" customWidth="1"/>
    <col min="3" max="3" width="10.5703125" style="83" customWidth="1"/>
    <col min="4" max="4" width="11.7109375" style="83" customWidth="1"/>
    <col min="5" max="5" width="12" style="83" customWidth="1"/>
    <col min="6" max="6" width="12.42578125" style="83" customWidth="1"/>
    <col min="7" max="7" width="11.7109375" style="83" customWidth="1"/>
    <col min="8" max="8" width="12.7109375" style="86" customWidth="1"/>
    <col min="9" max="9" width="12.5703125" style="86" customWidth="1"/>
    <col min="10" max="10" width="13.42578125" style="120" customWidth="1"/>
    <col min="11" max="11" width="12.42578125" style="83" customWidth="1"/>
    <col min="12" max="16384" width="9.140625" style="83"/>
  </cols>
  <sheetData>
    <row r="1" spans="1:11" ht="21" customHeight="1" x14ac:dyDescent="0.35">
      <c r="J1" s="192" t="s">
        <v>104</v>
      </c>
    </row>
    <row r="2" spans="1:11" ht="20.25" customHeight="1" x14ac:dyDescent="0.2">
      <c r="A2" s="357" t="s">
        <v>174</v>
      </c>
      <c r="B2" s="357"/>
      <c r="C2" s="357"/>
      <c r="D2" s="357"/>
      <c r="E2" s="357"/>
      <c r="F2" s="357"/>
      <c r="G2" s="357"/>
      <c r="H2" s="357"/>
      <c r="I2" s="357"/>
      <c r="J2" s="357"/>
    </row>
    <row r="3" spans="1:11" ht="19.5" customHeight="1" x14ac:dyDescent="0.2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1" ht="21" customHeight="1" x14ac:dyDescent="0.2">
      <c r="A4" s="358" t="s">
        <v>0</v>
      </c>
      <c r="B4" s="358" t="s">
        <v>1</v>
      </c>
      <c r="C4" s="85" t="s">
        <v>5</v>
      </c>
      <c r="D4" s="344" t="s">
        <v>171</v>
      </c>
      <c r="E4" s="345"/>
      <c r="F4" s="346" t="s">
        <v>172</v>
      </c>
      <c r="G4" s="347"/>
      <c r="H4" s="360" t="s">
        <v>173</v>
      </c>
      <c r="I4" s="360" t="s">
        <v>45</v>
      </c>
      <c r="J4" s="362" t="s">
        <v>8</v>
      </c>
    </row>
    <row r="5" spans="1:11" ht="21" customHeight="1" x14ac:dyDescent="0.2">
      <c r="A5" s="359"/>
      <c r="B5" s="359"/>
      <c r="C5" s="108" t="s">
        <v>170</v>
      </c>
      <c r="D5" s="101" t="s">
        <v>4</v>
      </c>
      <c r="E5" s="101" t="s">
        <v>3</v>
      </c>
      <c r="F5" s="101" t="s">
        <v>4</v>
      </c>
      <c r="G5" s="101" t="s">
        <v>3</v>
      </c>
      <c r="H5" s="361"/>
      <c r="I5" s="361"/>
      <c r="J5" s="362"/>
    </row>
    <row r="6" spans="1:11" ht="21" customHeight="1" x14ac:dyDescent="0.35">
      <c r="A6" s="87">
        <v>1</v>
      </c>
      <c r="B6" s="228" t="s">
        <v>69</v>
      </c>
      <c r="C6" s="109">
        <v>10000</v>
      </c>
      <c r="D6" s="110">
        <v>15000</v>
      </c>
      <c r="E6" s="91"/>
      <c r="F6" s="111">
        <v>15000</v>
      </c>
      <c r="G6" s="91"/>
      <c r="H6" s="91">
        <f>D6+E6+F6+G6</f>
        <v>30000</v>
      </c>
      <c r="I6" s="91">
        <f>H6+C6</f>
        <v>40000</v>
      </c>
      <c r="J6" s="228" t="s">
        <v>70</v>
      </c>
      <c r="K6" s="247"/>
    </row>
    <row r="7" spans="1:11" ht="21" customHeight="1" x14ac:dyDescent="0.35">
      <c r="A7" s="112">
        <v>2</v>
      </c>
      <c r="B7" s="233" t="s">
        <v>71</v>
      </c>
      <c r="C7" s="109">
        <v>7500</v>
      </c>
      <c r="D7" s="110">
        <v>4300</v>
      </c>
      <c r="E7" s="109"/>
      <c r="F7" s="110">
        <v>4000</v>
      </c>
      <c r="G7" s="109"/>
      <c r="H7" s="91">
        <f>D7+E7+F7+G7</f>
        <v>8300</v>
      </c>
      <c r="I7" s="91">
        <f t="shared" ref="I7:I20" si="0">H7+C7</f>
        <v>15800</v>
      </c>
      <c r="J7" s="228" t="s">
        <v>166</v>
      </c>
      <c r="K7" s="247"/>
    </row>
    <row r="8" spans="1:11" ht="21" customHeight="1" x14ac:dyDescent="0.25">
      <c r="A8" s="87">
        <v>3</v>
      </c>
      <c r="B8" s="233" t="s">
        <v>167</v>
      </c>
      <c r="C8" s="109"/>
      <c r="D8" s="110">
        <v>500</v>
      </c>
      <c r="E8" s="91"/>
      <c r="F8" s="113">
        <v>500</v>
      </c>
      <c r="G8" s="114"/>
      <c r="H8" s="91">
        <f t="shared" ref="H8:H20" si="1">D8+E8+F8+G8</f>
        <v>1000</v>
      </c>
      <c r="I8" s="91">
        <f>H8+C8</f>
        <v>1000</v>
      </c>
      <c r="J8" s="250" t="s">
        <v>168</v>
      </c>
      <c r="K8" s="247"/>
    </row>
    <row r="9" spans="1:11" ht="21" customHeight="1" x14ac:dyDescent="0.35">
      <c r="A9" s="112">
        <v>4</v>
      </c>
      <c r="B9" s="234" t="s">
        <v>129</v>
      </c>
      <c r="C9" s="93">
        <f>C10+C11+C12+C13+C14</f>
        <v>10000</v>
      </c>
      <c r="D9" s="93">
        <f>D10+D11+D12+D13+D14</f>
        <v>11000</v>
      </c>
      <c r="E9" s="88"/>
      <c r="F9" s="94">
        <f>F10+F11+F12+F13+F14</f>
        <v>11000</v>
      </c>
      <c r="G9" s="90"/>
      <c r="H9" s="88">
        <f>D9+E9+F9+G9</f>
        <v>22000</v>
      </c>
      <c r="I9" s="88">
        <f>H9+C9</f>
        <v>32000</v>
      </c>
      <c r="J9" s="239" t="s">
        <v>125</v>
      </c>
      <c r="K9" s="247"/>
    </row>
    <row r="10" spans="1:11" ht="21" customHeight="1" x14ac:dyDescent="0.35">
      <c r="A10" s="232"/>
      <c r="B10" s="256" t="s">
        <v>130</v>
      </c>
      <c r="C10" s="97"/>
      <c r="D10" s="93">
        <v>2000</v>
      </c>
      <c r="E10" s="88"/>
      <c r="F10" s="94">
        <v>2000</v>
      </c>
      <c r="G10" s="90"/>
      <c r="H10" s="88">
        <f t="shared" si="1"/>
        <v>4000</v>
      </c>
      <c r="I10" s="88">
        <f>H10+C10</f>
        <v>4000</v>
      </c>
      <c r="J10" s="239" t="s">
        <v>64</v>
      </c>
      <c r="K10" s="247"/>
    </row>
    <row r="11" spans="1:11" ht="21" customHeight="1" x14ac:dyDescent="0.35">
      <c r="A11" s="232"/>
      <c r="B11" s="239" t="s">
        <v>131</v>
      </c>
      <c r="C11" s="97"/>
      <c r="D11" s="93">
        <v>1000</v>
      </c>
      <c r="E11" s="88"/>
      <c r="F11" s="94">
        <v>1000</v>
      </c>
      <c r="G11" s="90"/>
      <c r="H11" s="88">
        <f t="shared" si="1"/>
        <v>2000</v>
      </c>
      <c r="I11" s="88">
        <f t="shared" ref="I11:I14" si="2">H11+C11</f>
        <v>2000</v>
      </c>
      <c r="J11" s="239" t="s">
        <v>136</v>
      </c>
      <c r="K11" s="247"/>
    </row>
    <row r="12" spans="1:11" ht="21" customHeight="1" x14ac:dyDescent="0.35">
      <c r="A12" s="232"/>
      <c r="B12" s="256" t="s">
        <v>132</v>
      </c>
      <c r="C12" s="97">
        <v>10000</v>
      </c>
      <c r="D12" s="93">
        <v>6000</v>
      </c>
      <c r="E12" s="88"/>
      <c r="F12" s="94">
        <v>6000</v>
      </c>
      <c r="G12" s="90"/>
      <c r="H12" s="88">
        <f t="shared" si="1"/>
        <v>12000</v>
      </c>
      <c r="I12" s="88">
        <f t="shared" si="2"/>
        <v>22000</v>
      </c>
      <c r="J12" s="239" t="s">
        <v>67</v>
      </c>
      <c r="K12" s="247"/>
    </row>
    <row r="13" spans="1:11" s="242" customFormat="1" ht="21" customHeight="1" x14ac:dyDescent="0.35">
      <c r="A13" s="244"/>
      <c r="B13" s="256" t="s">
        <v>133</v>
      </c>
      <c r="C13" s="97"/>
      <c r="D13" s="93">
        <v>1000</v>
      </c>
      <c r="E13" s="88"/>
      <c r="F13" s="94">
        <v>1000</v>
      </c>
      <c r="G13" s="90"/>
      <c r="H13" s="88">
        <f t="shared" si="1"/>
        <v>2000</v>
      </c>
      <c r="I13" s="88">
        <f t="shared" si="2"/>
        <v>2000</v>
      </c>
      <c r="J13" s="239" t="s">
        <v>143</v>
      </c>
      <c r="K13" s="247"/>
    </row>
    <row r="14" spans="1:11" ht="21" customHeight="1" x14ac:dyDescent="0.35">
      <c r="A14" s="232"/>
      <c r="B14" s="239" t="s">
        <v>134</v>
      </c>
      <c r="C14" s="97"/>
      <c r="D14" s="93">
        <v>1000</v>
      </c>
      <c r="E14" s="88"/>
      <c r="F14" s="94">
        <v>1000</v>
      </c>
      <c r="G14" s="90"/>
      <c r="H14" s="88">
        <f t="shared" si="1"/>
        <v>2000</v>
      </c>
      <c r="I14" s="88">
        <f t="shared" si="2"/>
        <v>2000</v>
      </c>
      <c r="J14" s="257" t="s">
        <v>155</v>
      </c>
      <c r="K14" s="247"/>
    </row>
    <row r="15" spans="1:11" ht="21" customHeight="1" x14ac:dyDescent="0.2">
      <c r="A15" s="87">
        <v>5</v>
      </c>
      <c r="B15" s="234" t="s">
        <v>72</v>
      </c>
      <c r="C15" s="97">
        <v>10000</v>
      </c>
      <c r="D15" s="93">
        <v>13000</v>
      </c>
      <c r="E15" s="88"/>
      <c r="F15" s="94">
        <v>2000</v>
      </c>
      <c r="G15" s="90"/>
      <c r="H15" s="88">
        <f t="shared" si="1"/>
        <v>15000</v>
      </c>
      <c r="I15" s="88">
        <f t="shared" si="0"/>
        <v>25000</v>
      </c>
      <c r="J15" s="126" t="s">
        <v>73</v>
      </c>
      <c r="K15" s="247"/>
    </row>
    <row r="16" spans="1:11" ht="21" customHeight="1" x14ac:dyDescent="0.35">
      <c r="A16" s="112">
        <v>6</v>
      </c>
      <c r="B16" s="239" t="s">
        <v>74</v>
      </c>
      <c r="C16" s="97"/>
      <c r="D16" s="93">
        <v>500</v>
      </c>
      <c r="E16" s="45"/>
      <c r="F16" s="94">
        <v>500</v>
      </c>
      <c r="G16" s="90"/>
      <c r="H16" s="88">
        <f t="shared" si="1"/>
        <v>1000</v>
      </c>
      <c r="I16" s="88">
        <f t="shared" si="0"/>
        <v>1000</v>
      </c>
      <c r="J16" s="126" t="s">
        <v>68</v>
      </c>
      <c r="K16" s="247"/>
    </row>
    <row r="17" spans="1:14" s="92" customFormat="1" ht="21" customHeight="1" x14ac:dyDescent="0.2">
      <c r="A17" s="240">
        <v>7</v>
      </c>
      <c r="B17" s="234" t="s">
        <v>75</v>
      </c>
      <c r="C17" s="88">
        <v>5000</v>
      </c>
      <c r="D17" s="93">
        <v>2000</v>
      </c>
      <c r="E17" s="88"/>
      <c r="F17" s="94">
        <v>3000</v>
      </c>
      <c r="G17" s="94"/>
      <c r="H17" s="88">
        <f t="shared" si="1"/>
        <v>5000</v>
      </c>
      <c r="I17" s="88">
        <f t="shared" si="0"/>
        <v>10000</v>
      </c>
      <c r="J17" s="258" t="s">
        <v>164</v>
      </c>
      <c r="K17" s="247"/>
    </row>
    <row r="18" spans="1:14" s="92" customFormat="1" ht="21" customHeight="1" x14ac:dyDescent="0.25">
      <c r="A18" s="112">
        <v>8</v>
      </c>
      <c r="B18" s="259" t="s">
        <v>76</v>
      </c>
      <c r="C18" s="88"/>
      <c r="D18" s="99">
        <v>1500</v>
      </c>
      <c r="E18" s="88"/>
      <c r="F18" s="99">
        <v>1500</v>
      </c>
      <c r="G18" s="88"/>
      <c r="H18" s="88">
        <f t="shared" si="1"/>
        <v>3000</v>
      </c>
      <c r="I18" s="88">
        <f t="shared" si="0"/>
        <v>3000</v>
      </c>
      <c r="J18" s="257" t="s">
        <v>165</v>
      </c>
      <c r="K18" s="247"/>
    </row>
    <row r="19" spans="1:14" s="96" customFormat="1" ht="21" customHeight="1" x14ac:dyDescent="0.2">
      <c r="A19" s="95">
        <v>9</v>
      </c>
      <c r="B19" s="259" t="s">
        <v>52</v>
      </c>
      <c r="C19" s="97">
        <v>13609</v>
      </c>
      <c r="D19" s="88">
        <v>37500</v>
      </c>
      <c r="E19" s="88"/>
      <c r="F19" s="94">
        <v>32500</v>
      </c>
      <c r="G19" s="94"/>
      <c r="H19" s="88">
        <f t="shared" si="1"/>
        <v>70000</v>
      </c>
      <c r="I19" s="88">
        <f t="shared" si="0"/>
        <v>83609</v>
      </c>
      <c r="J19" s="126" t="s">
        <v>62</v>
      </c>
      <c r="K19" s="247"/>
      <c r="L19" s="182"/>
    </row>
    <row r="20" spans="1:14" s="92" customFormat="1" ht="21" customHeight="1" x14ac:dyDescent="0.35">
      <c r="A20" s="112">
        <v>10</v>
      </c>
      <c r="B20" s="233" t="s">
        <v>77</v>
      </c>
      <c r="C20" s="109">
        <v>40465</v>
      </c>
      <c r="D20" s="109">
        <v>52428</v>
      </c>
      <c r="E20" s="91">
        <f>'รวมทั้งหมด '!B19*100</f>
        <v>50400</v>
      </c>
      <c r="F20" s="115">
        <v>62657</v>
      </c>
      <c r="G20" s="113">
        <f>'รวมทั้งหมด '!C19*100</f>
        <v>50500</v>
      </c>
      <c r="H20" s="91">
        <f t="shared" si="1"/>
        <v>215985</v>
      </c>
      <c r="I20" s="91">
        <f t="shared" si="0"/>
        <v>256450</v>
      </c>
      <c r="J20" s="228" t="s">
        <v>59</v>
      </c>
    </row>
    <row r="21" spans="1:14" ht="21" customHeight="1" x14ac:dyDescent="0.2">
      <c r="A21" s="112"/>
      <c r="B21" s="116" t="s">
        <v>7</v>
      </c>
      <c r="C21" s="117">
        <f>SUM(C6:C20)-C9</f>
        <v>96574</v>
      </c>
      <c r="D21" s="117">
        <f>SUM(D6:D20)-D9</f>
        <v>137728</v>
      </c>
      <c r="E21" s="117"/>
      <c r="F21" s="117">
        <f>SUM(F6:F20)-F9</f>
        <v>132657</v>
      </c>
      <c r="G21" s="117"/>
      <c r="H21" s="118">
        <f>D21+F21</f>
        <v>270385</v>
      </c>
      <c r="I21" s="238">
        <f>H21+C21</f>
        <v>366959</v>
      </c>
      <c r="J21" s="119"/>
    </row>
    <row r="22" spans="1:14" ht="21" customHeight="1" x14ac:dyDescent="0.2">
      <c r="A22" s="103">
        <v>11</v>
      </c>
      <c r="B22" s="103" t="s">
        <v>78</v>
      </c>
      <c r="C22" s="91"/>
      <c r="D22" s="91"/>
      <c r="E22" s="103"/>
      <c r="F22" s="103"/>
      <c r="G22" s="103"/>
      <c r="H22" s="91"/>
      <c r="I22" s="91"/>
      <c r="J22" s="126" t="s">
        <v>136</v>
      </c>
    </row>
    <row r="23" spans="1:14" ht="21" customHeight="1" x14ac:dyDescent="0.35">
      <c r="A23" s="103">
        <v>12</v>
      </c>
      <c r="B23" s="235" t="s">
        <v>79</v>
      </c>
      <c r="C23" s="103"/>
      <c r="D23" s="114">
        <f>L23</f>
        <v>0</v>
      </c>
      <c r="E23" s="285"/>
      <c r="F23" s="114">
        <f>L24</f>
        <v>0</v>
      </c>
      <c r="G23" s="285"/>
      <c r="H23" s="114">
        <f>D23+F23</f>
        <v>0</v>
      </c>
      <c r="I23" s="218"/>
      <c r="J23" s="228" t="s">
        <v>125</v>
      </c>
    </row>
    <row r="24" spans="1:14" ht="21" customHeight="1" x14ac:dyDescent="0.2">
      <c r="A24" s="103">
        <v>13</v>
      </c>
      <c r="B24" s="236" t="s">
        <v>80</v>
      </c>
      <c r="C24" s="103"/>
      <c r="D24" s="285"/>
      <c r="E24" s="285"/>
      <c r="F24" s="285"/>
      <c r="G24" s="285"/>
      <c r="H24" s="112"/>
      <c r="I24" s="125"/>
      <c r="J24" s="126" t="s">
        <v>70</v>
      </c>
      <c r="N24" s="83" t="s">
        <v>211</v>
      </c>
    </row>
    <row r="25" spans="1:14" ht="21" customHeight="1" x14ac:dyDescent="0.35">
      <c r="A25" s="103">
        <v>14</v>
      </c>
      <c r="B25" s="237" t="s">
        <v>81</v>
      </c>
      <c r="C25" s="103"/>
      <c r="D25" s="103"/>
      <c r="E25" s="103"/>
      <c r="F25" s="103"/>
      <c r="G25" s="103"/>
      <c r="H25" s="125"/>
      <c r="I25" s="125"/>
      <c r="J25" s="228" t="s">
        <v>135</v>
      </c>
    </row>
  </sheetData>
  <mergeCells count="8">
    <mergeCell ref="D4:E4"/>
    <mergeCell ref="F4:G4"/>
    <mergeCell ref="A2:J2"/>
    <mergeCell ref="A4:A5"/>
    <mergeCell ref="B4:B5"/>
    <mergeCell ref="H4:H5"/>
    <mergeCell ref="J4:J5"/>
    <mergeCell ref="I4:I5"/>
  </mergeCells>
  <phoneticPr fontId="3" type="noConversion"/>
  <pageMargins left="0.43307086614173229" right="0.15748031496062992" top="0.78740157480314965" bottom="0.11811023622047245" header="0.62992125984251968" footer="0.19685039370078741"/>
  <pageSetup paperSize="9" scale="95" orientation="landscape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Normal="100" workbookViewId="0">
      <selection activeCell="I12" sqref="I12"/>
    </sheetView>
  </sheetViews>
  <sheetFormatPr defaultRowHeight="23.1" customHeight="1" x14ac:dyDescent="0.2"/>
  <cols>
    <col min="1" max="1" width="4.28515625" style="83" customWidth="1"/>
    <col min="2" max="2" width="44.7109375" style="83" customWidth="1"/>
    <col min="3" max="3" width="13" style="83" customWidth="1"/>
    <col min="4" max="4" width="12.42578125" style="83" customWidth="1"/>
    <col min="5" max="5" width="12" style="83" customWidth="1"/>
    <col min="6" max="6" width="12.28515625" style="83" customWidth="1"/>
    <col min="7" max="7" width="11.42578125" style="83" customWidth="1"/>
    <col min="8" max="8" width="13.140625" style="86" customWidth="1"/>
    <col min="9" max="9" width="12.85546875" style="86" customWidth="1"/>
    <col min="10" max="10" width="14.28515625" style="107" customWidth="1"/>
    <col min="11" max="11" width="11.28515625" style="83" bestFit="1" customWidth="1"/>
    <col min="12" max="12" width="9.140625" style="83"/>
    <col min="13" max="13" width="9.7109375" style="83" bestFit="1" customWidth="1"/>
    <col min="14" max="16384" width="9.140625" style="83"/>
  </cols>
  <sheetData>
    <row r="1" spans="1:13" ht="23.1" customHeight="1" x14ac:dyDescent="0.35">
      <c r="A1" s="96"/>
      <c r="B1" s="96"/>
      <c r="C1" s="96"/>
      <c r="D1" s="96"/>
      <c r="E1" s="96"/>
      <c r="F1" s="96"/>
      <c r="G1" s="96"/>
      <c r="H1" s="202"/>
      <c r="I1" s="202"/>
      <c r="J1" s="203" t="s">
        <v>105</v>
      </c>
    </row>
    <row r="2" spans="1:13" ht="23.1" customHeight="1" x14ac:dyDescent="0.2">
      <c r="A2" s="364" t="s">
        <v>176</v>
      </c>
      <c r="B2" s="364"/>
      <c r="C2" s="364"/>
      <c r="D2" s="364"/>
      <c r="E2" s="364"/>
      <c r="F2" s="364"/>
      <c r="G2" s="364"/>
      <c r="H2" s="364"/>
      <c r="I2" s="364"/>
      <c r="J2" s="364"/>
    </row>
    <row r="3" spans="1:13" ht="16.5" customHeight="1" x14ac:dyDescent="0.2">
      <c r="A3" s="196"/>
      <c r="B3" s="196"/>
      <c r="C3" s="196"/>
      <c r="D3" s="196"/>
      <c r="E3" s="196"/>
      <c r="F3" s="196"/>
      <c r="G3" s="196"/>
      <c r="H3" s="196"/>
      <c r="I3" s="196"/>
      <c r="J3" s="196"/>
    </row>
    <row r="4" spans="1:13" ht="23.1" customHeight="1" x14ac:dyDescent="0.2">
      <c r="A4" s="341" t="s">
        <v>0</v>
      </c>
      <c r="B4" s="341" t="s">
        <v>1</v>
      </c>
      <c r="C4" s="197" t="s">
        <v>5</v>
      </c>
      <c r="D4" s="344" t="s">
        <v>171</v>
      </c>
      <c r="E4" s="345"/>
      <c r="F4" s="346" t="s">
        <v>172</v>
      </c>
      <c r="G4" s="347"/>
      <c r="H4" s="341" t="s">
        <v>173</v>
      </c>
      <c r="I4" s="341" t="s">
        <v>48</v>
      </c>
      <c r="J4" s="362" t="s">
        <v>8</v>
      </c>
    </row>
    <row r="5" spans="1:13" ht="23.1" customHeight="1" x14ac:dyDescent="0.2">
      <c r="A5" s="348"/>
      <c r="B5" s="348"/>
      <c r="C5" s="201" t="s">
        <v>170</v>
      </c>
      <c r="D5" s="204" t="s">
        <v>4</v>
      </c>
      <c r="E5" s="204" t="s">
        <v>3</v>
      </c>
      <c r="F5" s="204" t="s">
        <v>4</v>
      </c>
      <c r="G5" s="204" t="s">
        <v>3</v>
      </c>
      <c r="H5" s="342"/>
      <c r="I5" s="348"/>
      <c r="J5" s="362"/>
    </row>
    <row r="6" spans="1:13" ht="23.1" customHeight="1" x14ac:dyDescent="0.35">
      <c r="A6" s="180">
        <v>1</v>
      </c>
      <c r="B6" s="228" t="s">
        <v>51</v>
      </c>
      <c r="C6" s="181">
        <v>5000</v>
      </c>
      <c r="D6" s="181">
        <v>7000</v>
      </c>
      <c r="E6" s="45"/>
      <c r="F6" s="88">
        <v>8000</v>
      </c>
      <c r="G6" s="88"/>
      <c r="H6" s="88">
        <f>D6+E6+F6+G6</f>
        <v>15000</v>
      </c>
      <c r="I6" s="88">
        <f>C6+H6</f>
        <v>20000</v>
      </c>
      <c r="J6" s="194" t="s">
        <v>127</v>
      </c>
      <c r="K6" s="247"/>
    </row>
    <row r="7" spans="1:13" ht="23.1" customHeight="1" x14ac:dyDescent="0.35">
      <c r="A7" s="180">
        <v>2</v>
      </c>
      <c r="B7" s="228" t="s">
        <v>82</v>
      </c>
      <c r="C7" s="181">
        <v>2000</v>
      </c>
      <c r="D7" s="181">
        <v>1500</v>
      </c>
      <c r="E7" s="45"/>
      <c r="F7" s="88">
        <v>1500</v>
      </c>
      <c r="G7" s="88"/>
      <c r="H7" s="88">
        <f t="shared" ref="H7:H10" si="0">D7+E7+F7+G7</f>
        <v>3000</v>
      </c>
      <c r="I7" s="88">
        <f t="shared" ref="I7:I9" si="1">C7+H7</f>
        <v>5000</v>
      </c>
      <c r="J7" s="194" t="s">
        <v>70</v>
      </c>
      <c r="K7" s="247"/>
    </row>
    <row r="8" spans="1:13" ht="23.1" customHeight="1" x14ac:dyDescent="0.35">
      <c r="A8" s="180">
        <v>3</v>
      </c>
      <c r="B8" s="228" t="s">
        <v>83</v>
      </c>
      <c r="C8" s="181">
        <v>4000</v>
      </c>
      <c r="D8" s="181">
        <v>1500</v>
      </c>
      <c r="E8" s="45"/>
      <c r="F8" s="88">
        <v>2000</v>
      </c>
      <c r="G8" s="88"/>
      <c r="H8" s="88">
        <f t="shared" si="0"/>
        <v>3500</v>
      </c>
      <c r="I8" s="88">
        <f>C8+H8</f>
        <v>7500</v>
      </c>
      <c r="J8" s="229" t="s">
        <v>163</v>
      </c>
      <c r="K8" s="247"/>
    </row>
    <row r="9" spans="1:13" ht="23.1" customHeight="1" x14ac:dyDescent="0.35">
      <c r="A9" s="180">
        <v>4</v>
      </c>
      <c r="B9" s="239" t="s">
        <v>84</v>
      </c>
      <c r="C9" s="181">
        <v>50000</v>
      </c>
      <c r="D9" s="181">
        <v>20000</v>
      </c>
      <c r="E9" s="45"/>
      <c r="F9" s="88">
        <v>30000</v>
      </c>
      <c r="G9" s="88"/>
      <c r="H9" s="88">
        <f t="shared" si="0"/>
        <v>50000</v>
      </c>
      <c r="I9" s="88">
        <f t="shared" si="1"/>
        <v>100000</v>
      </c>
      <c r="J9" s="194" t="s">
        <v>127</v>
      </c>
      <c r="K9" s="249"/>
    </row>
    <row r="10" spans="1:13" s="242" customFormat="1" ht="23.1" customHeight="1" x14ac:dyDescent="0.35">
      <c r="A10" s="245">
        <v>5</v>
      </c>
      <c r="B10" s="239" t="s">
        <v>85</v>
      </c>
      <c r="C10" s="181"/>
      <c r="D10" s="181">
        <v>3000</v>
      </c>
      <c r="E10" s="45"/>
      <c r="F10" s="88">
        <v>3000</v>
      </c>
      <c r="G10" s="88"/>
      <c r="H10" s="88">
        <f t="shared" si="0"/>
        <v>6000</v>
      </c>
      <c r="I10" s="88">
        <f>C10+H10</f>
        <v>6000</v>
      </c>
      <c r="J10" s="260" t="s">
        <v>169</v>
      </c>
      <c r="K10" s="248"/>
    </row>
    <row r="11" spans="1:13" ht="23.1" customHeight="1" x14ac:dyDescent="0.2">
      <c r="A11" s="355" t="s">
        <v>7</v>
      </c>
      <c r="B11" s="363"/>
      <c r="C11" s="205">
        <f>SUM(C6:C10)</f>
        <v>61000</v>
      </c>
      <c r="D11" s="206">
        <f>SUM(D6:D10)</f>
        <v>33000</v>
      </c>
      <c r="E11" s="207"/>
      <c r="F11" s="208">
        <f>SUM(F6:F10)</f>
        <v>44500</v>
      </c>
      <c r="G11" s="209"/>
      <c r="H11" s="210">
        <f>SUM(H6:H10)</f>
        <v>77500</v>
      </c>
      <c r="I11" s="102">
        <f>C11+H11</f>
        <v>138500</v>
      </c>
      <c r="J11" s="211"/>
      <c r="K11" s="247"/>
      <c r="M11" s="121"/>
    </row>
    <row r="12" spans="1:13" s="242" customFormat="1" ht="23.1" customHeight="1" x14ac:dyDescent="0.2">
      <c r="A12" s="180">
        <v>6</v>
      </c>
      <c r="B12" s="45" t="s">
        <v>87</v>
      </c>
      <c r="C12" s="252">
        <v>133298</v>
      </c>
      <c r="D12" s="243"/>
      <c r="E12" s="261">
        <f>สรุปเงินบำรุงฯ!E10</f>
        <v>655200</v>
      </c>
      <c r="F12" s="262"/>
      <c r="G12" s="261">
        <f>สรุปเงินบำรุงฯ!F10</f>
        <v>656500</v>
      </c>
      <c r="H12" s="261">
        <f>D12+E12+F12+G12</f>
        <v>1311700</v>
      </c>
      <c r="I12" s="261">
        <f>C12+H12</f>
        <v>1444998</v>
      </c>
      <c r="J12" s="263" t="s">
        <v>60</v>
      </c>
      <c r="K12" s="248"/>
    </row>
    <row r="13" spans="1:13" ht="23.1" customHeight="1" x14ac:dyDescent="0.2">
      <c r="K13" s="122"/>
    </row>
    <row r="14" spans="1:13" ht="23.1" customHeight="1" x14ac:dyDescent="0.2">
      <c r="H14" s="177"/>
    </row>
    <row r="15" spans="1:13" ht="23.1" customHeight="1" x14ac:dyDescent="0.2">
      <c r="H15" s="178"/>
    </row>
    <row r="16" spans="1:13" ht="23.1" customHeight="1" x14ac:dyDescent="0.2">
      <c r="H16" s="179"/>
      <c r="I16" s="86" t="s">
        <v>212</v>
      </c>
    </row>
    <row r="17" spans="7:7" ht="23.1" customHeight="1" x14ac:dyDescent="0.2">
      <c r="G17" s="83" t="s">
        <v>213</v>
      </c>
    </row>
  </sheetData>
  <mergeCells count="9">
    <mergeCell ref="A11:B11"/>
    <mergeCell ref="D4:E4"/>
    <mergeCell ref="F4:G4"/>
    <mergeCell ref="A2:J2"/>
    <mergeCell ref="A4:A5"/>
    <mergeCell ref="B4:B5"/>
    <mergeCell ref="H4:H5"/>
    <mergeCell ref="J4:J5"/>
    <mergeCell ref="I4:I5"/>
  </mergeCells>
  <phoneticPr fontId="3" type="noConversion"/>
  <pageMargins left="0.51181102362204722" right="0.15748031496062992" top="0.82677165354330717" bottom="0.11811023622047245" header="0.43307086614173229" footer="0.19685039370078741"/>
  <pageSetup paperSize="9" scale="90" orientation="landscape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opLeftCell="A4" zoomScaleNormal="100" workbookViewId="0">
      <selection activeCell="I10" sqref="I10"/>
    </sheetView>
  </sheetViews>
  <sheetFormatPr defaultRowHeight="21.95" customHeight="1" x14ac:dyDescent="0.2"/>
  <cols>
    <col min="1" max="1" width="4.28515625" style="83" customWidth="1"/>
    <col min="2" max="2" width="45.42578125" style="83" customWidth="1"/>
    <col min="3" max="3" width="11.28515625" style="83" customWidth="1"/>
    <col min="4" max="4" width="12" style="83" customWidth="1"/>
    <col min="5" max="5" width="12.140625" style="83" customWidth="1"/>
    <col min="6" max="7" width="11.42578125" style="83" customWidth="1"/>
    <col min="8" max="8" width="13.5703125" style="86" customWidth="1"/>
    <col min="9" max="9" width="12.7109375" style="86" customWidth="1"/>
    <col min="10" max="10" width="12.5703125" style="107" customWidth="1"/>
    <col min="11" max="11" width="13.7109375" style="83" bestFit="1" customWidth="1"/>
    <col min="12" max="16384" width="9.140625" style="83"/>
  </cols>
  <sheetData>
    <row r="1" spans="1:12" ht="21.95" customHeight="1" x14ac:dyDescent="0.35">
      <c r="A1" s="96"/>
      <c r="B1" s="96"/>
      <c r="C1" s="96"/>
      <c r="D1" s="96"/>
      <c r="E1" s="96"/>
      <c r="F1" s="96"/>
      <c r="G1" s="96"/>
      <c r="H1" s="202"/>
      <c r="I1" s="202"/>
      <c r="J1" s="203" t="s">
        <v>106</v>
      </c>
    </row>
    <row r="2" spans="1:12" ht="21.95" customHeight="1" x14ac:dyDescent="0.2">
      <c r="A2" s="364" t="s">
        <v>175</v>
      </c>
      <c r="B2" s="364"/>
      <c r="C2" s="364"/>
      <c r="D2" s="364"/>
      <c r="E2" s="364"/>
      <c r="F2" s="364"/>
      <c r="G2" s="364"/>
      <c r="H2" s="364"/>
      <c r="I2" s="364"/>
      <c r="J2" s="364"/>
    </row>
    <row r="3" spans="1:12" ht="13.5" customHeight="1" x14ac:dyDescent="0.2">
      <c r="A3" s="196"/>
      <c r="B3" s="196"/>
      <c r="C3" s="196"/>
      <c r="D3" s="196"/>
      <c r="E3" s="196"/>
      <c r="F3" s="196"/>
      <c r="G3" s="196"/>
      <c r="H3" s="196"/>
      <c r="I3" s="196"/>
      <c r="J3" s="196"/>
    </row>
    <row r="4" spans="1:12" ht="21.95" customHeight="1" x14ac:dyDescent="0.2">
      <c r="A4" s="341" t="s">
        <v>0</v>
      </c>
      <c r="B4" s="341" t="s">
        <v>1</v>
      </c>
      <c r="C4" s="197" t="s">
        <v>5</v>
      </c>
      <c r="D4" s="344" t="s">
        <v>171</v>
      </c>
      <c r="E4" s="345"/>
      <c r="F4" s="346" t="s">
        <v>172</v>
      </c>
      <c r="G4" s="347"/>
      <c r="H4" s="341" t="s">
        <v>173</v>
      </c>
      <c r="I4" s="341" t="s">
        <v>48</v>
      </c>
      <c r="J4" s="362" t="s">
        <v>8</v>
      </c>
    </row>
    <row r="5" spans="1:12" ht="21.95" customHeight="1" x14ac:dyDescent="0.2">
      <c r="A5" s="348"/>
      <c r="B5" s="348"/>
      <c r="C5" s="201" t="s">
        <v>170</v>
      </c>
      <c r="D5" s="204" t="s">
        <v>4</v>
      </c>
      <c r="E5" s="204" t="s">
        <v>3</v>
      </c>
      <c r="F5" s="204" t="s">
        <v>4</v>
      </c>
      <c r="G5" s="204" t="s">
        <v>3</v>
      </c>
      <c r="H5" s="348"/>
      <c r="I5" s="348"/>
      <c r="J5" s="362"/>
    </row>
    <row r="6" spans="1:12" ht="21.95" customHeight="1" x14ac:dyDescent="0.2">
      <c r="A6" s="95">
        <v>1</v>
      </c>
      <c r="B6" s="230" t="s">
        <v>88</v>
      </c>
      <c r="C6" s="127"/>
      <c r="D6" s="93">
        <v>1500</v>
      </c>
      <c r="E6" s="127"/>
      <c r="F6" s="226">
        <v>1500</v>
      </c>
      <c r="G6" s="88"/>
      <c r="H6" s="88">
        <f>D6+E6+F6+G6</f>
        <v>3000</v>
      </c>
      <c r="I6" s="88">
        <f t="shared" ref="I6:I8" si="0">H6+C6</f>
        <v>3000</v>
      </c>
      <c r="J6" s="195" t="s">
        <v>59</v>
      </c>
      <c r="K6" s="247"/>
    </row>
    <row r="7" spans="1:12" s="92" customFormat="1" ht="21.95" customHeight="1" x14ac:dyDescent="0.3">
      <c r="A7" s="105">
        <v>2</v>
      </c>
      <c r="B7" s="264" t="s">
        <v>89</v>
      </c>
      <c r="C7" s="93">
        <v>17000</v>
      </c>
      <c r="D7" s="93">
        <v>5605</v>
      </c>
      <c r="E7" s="45"/>
      <c r="F7" s="94">
        <v>5500</v>
      </c>
      <c r="G7" s="90"/>
      <c r="H7" s="88">
        <f t="shared" ref="H7:H8" si="1">D7+E7+F7+G7</f>
        <v>11105</v>
      </c>
      <c r="I7" s="88">
        <f t="shared" si="0"/>
        <v>28105</v>
      </c>
      <c r="J7" s="123" t="s">
        <v>128</v>
      </c>
      <c r="K7" s="249"/>
    </row>
    <row r="8" spans="1:12" ht="21.95" customHeight="1" x14ac:dyDescent="0.3">
      <c r="A8" s="213">
        <v>3</v>
      </c>
      <c r="B8" s="231" t="s">
        <v>50</v>
      </c>
      <c r="C8" s="212"/>
      <c r="D8" s="93">
        <v>1000</v>
      </c>
      <c r="E8" s="45"/>
      <c r="F8" s="94">
        <v>1000</v>
      </c>
      <c r="G8" s="90"/>
      <c r="H8" s="88">
        <f t="shared" si="1"/>
        <v>2000</v>
      </c>
      <c r="I8" s="88">
        <f t="shared" si="0"/>
        <v>2000</v>
      </c>
      <c r="J8" s="195" t="s">
        <v>70</v>
      </c>
      <c r="K8" s="247"/>
    </row>
    <row r="9" spans="1:12" ht="21.95" customHeight="1" x14ac:dyDescent="0.2">
      <c r="A9" s="355" t="s">
        <v>7</v>
      </c>
      <c r="B9" s="365"/>
      <c r="C9" s="214">
        <f>SUM(C6:C8)</f>
        <v>17000</v>
      </c>
      <c r="D9" s="215">
        <f>SUM(D6:D8)</f>
        <v>8105</v>
      </c>
      <c r="E9" s="45"/>
      <c r="F9" s="124">
        <f>SUM(F6:F8)</f>
        <v>8000</v>
      </c>
      <c r="G9" s="90"/>
      <c r="H9" s="102">
        <f>D9+E9+F9+G9</f>
        <v>16105</v>
      </c>
      <c r="I9" s="102">
        <f>H9+C9</f>
        <v>33105</v>
      </c>
      <c r="J9" s="216"/>
      <c r="K9" s="247"/>
    </row>
    <row r="10" spans="1:12" ht="21.95" customHeight="1" x14ac:dyDescent="0.2">
      <c r="A10" s="105">
        <v>4</v>
      </c>
      <c r="B10" s="45" t="s">
        <v>2</v>
      </c>
      <c r="C10" s="97"/>
      <c r="D10" s="97">
        <f>สรุป!N8</f>
        <v>23964.9</v>
      </c>
      <c r="E10" s="97"/>
      <c r="F10" s="97">
        <f>สรุป!O8</f>
        <v>24008.25</v>
      </c>
      <c r="G10" s="97"/>
      <c r="H10" s="88">
        <f>D10+E10+F10+G10</f>
        <v>47973.15</v>
      </c>
      <c r="I10" s="88">
        <f>H10+C10</f>
        <v>47973.15</v>
      </c>
      <c r="J10" s="195" t="s">
        <v>59</v>
      </c>
      <c r="K10" s="247"/>
      <c r="L10" s="83" t="s">
        <v>214</v>
      </c>
    </row>
    <row r="11" spans="1:12" ht="21.95" customHeight="1" x14ac:dyDescent="0.2">
      <c r="A11" s="96"/>
      <c r="B11" s="96"/>
      <c r="C11" s="96"/>
      <c r="D11" s="96"/>
      <c r="E11" s="96"/>
      <c r="F11" s="217"/>
      <c r="G11" s="96"/>
      <c r="H11" s="202"/>
      <c r="I11" s="202"/>
      <c r="J11" s="120"/>
      <c r="K11" s="220"/>
    </row>
    <row r="12" spans="1:12" ht="21.95" customHeight="1" x14ac:dyDescent="0.2">
      <c r="H12" s="83"/>
    </row>
    <row r="13" spans="1:12" ht="21.95" customHeight="1" x14ac:dyDescent="0.2">
      <c r="D13" s="122"/>
    </row>
    <row r="14" spans="1:12" ht="21.95" customHeight="1" x14ac:dyDescent="0.2">
      <c r="F14" s="121"/>
    </row>
  </sheetData>
  <mergeCells count="9">
    <mergeCell ref="A9:B9"/>
    <mergeCell ref="D4:E4"/>
    <mergeCell ref="F4:G4"/>
    <mergeCell ref="A2:J2"/>
    <mergeCell ref="A4:A5"/>
    <mergeCell ref="B4:B5"/>
    <mergeCell ref="H4:H5"/>
    <mergeCell ref="J4:J5"/>
    <mergeCell ref="I4:I5"/>
  </mergeCells>
  <phoneticPr fontId="3" type="noConversion"/>
  <pageMargins left="0.6692913385826772" right="0.15748031496062992" top="0.82677165354330717" bottom="0.11811023622047245" header="0.43307086614173229" footer="0.19685039370078741"/>
  <pageSetup paperSize="9" scale="90" orientation="landscape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topLeftCell="A10" zoomScaleNormal="100" workbookViewId="0">
      <selection activeCell="S22" sqref="S22"/>
    </sheetView>
  </sheetViews>
  <sheetFormatPr defaultRowHeight="21" customHeight="1" x14ac:dyDescent="0.35"/>
  <cols>
    <col min="1" max="2" width="6.85546875" style="1" customWidth="1"/>
    <col min="3" max="3" width="7.28515625" style="1" customWidth="1"/>
    <col min="4" max="4" width="6.85546875" style="1" customWidth="1"/>
    <col min="5" max="5" width="7.5703125" style="1" customWidth="1"/>
    <col min="6" max="6" width="8.28515625" style="1" customWidth="1"/>
    <col min="7" max="7" width="10.5703125" style="1" customWidth="1"/>
    <col min="8" max="8" width="8" style="1" customWidth="1"/>
    <col min="9" max="10" width="8.5703125" style="1" customWidth="1"/>
    <col min="11" max="11" width="9" style="1" customWidth="1"/>
    <col min="12" max="12" width="8.5703125" style="1" customWidth="1"/>
    <col min="13" max="13" width="8.28515625" style="1" customWidth="1"/>
    <col min="14" max="14" width="7.42578125" style="1" customWidth="1"/>
    <col min="15" max="15" width="7.5703125" style="1" customWidth="1"/>
    <col min="16" max="16" width="8.85546875" style="1" customWidth="1"/>
    <col min="17" max="17" width="8.5703125" style="1" customWidth="1"/>
    <col min="18" max="19" width="8.7109375" style="1" customWidth="1"/>
    <col min="20" max="20" width="9.140625" style="1"/>
    <col min="21" max="21" width="11.5703125" style="1" bestFit="1" customWidth="1"/>
    <col min="22" max="22" width="15.28515625" style="1" customWidth="1"/>
    <col min="23" max="23" width="13" style="1" customWidth="1"/>
    <col min="24" max="16384" width="9.140625" style="1"/>
  </cols>
  <sheetData>
    <row r="1" spans="1:23" ht="21" customHeight="1" x14ac:dyDescent="0.35">
      <c r="S1" s="191" t="s">
        <v>107</v>
      </c>
    </row>
    <row r="2" spans="1:23" ht="27" customHeight="1" x14ac:dyDescent="0.35">
      <c r="A2" s="306" t="s">
        <v>179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</row>
    <row r="3" spans="1:23" ht="15.75" customHeight="1" x14ac:dyDescent="0.35"/>
    <row r="4" spans="1:23" s="2" customFormat="1" ht="21" customHeight="1" x14ac:dyDescent="0.35">
      <c r="A4" s="399" t="s">
        <v>36</v>
      </c>
      <c r="B4" s="400"/>
      <c r="C4" s="401"/>
      <c r="D4" s="47" t="s">
        <v>37</v>
      </c>
      <c r="E4" s="395" t="s">
        <v>38</v>
      </c>
      <c r="F4" s="395"/>
      <c r="G4" s="395"/>
      <c r="H4" s="395" t="s">
        <v>39</v>
      </c>
      <c r="I4" s="395"/>
      <c r="J4" s="395"/>
      <c r="K4" s="395" t="s">
        <v>142</v>
      </c>
      <c r="L4" s="395"/>
      <c r="M4" s="395"/>
      <c r="N4" s="395" t="s">
        <v>141</v>
      </c>
      <c r="O4" s="395"/>
      <c r="P4" s="395"/>
      <c r="Q4" s="396" t="s">
        <v>40</v>
      </c>
      <c r="R4" s="397"/>
      <c r="S4" s="398"/>
    </row>
    <row r="5" spans="1:23" s="6" customFormat="1" ht="21" customHeight="1" x14ac:dyDescent="0.25">
      <c r="A5" s="3" t="s">
        <v>41</v>
      </c>
      <c r="B5" s="3" t="s">
        <v>177</v>
      </c>
      <c r="C5" s="3" t="s">
        <v>178</v>
      </c>
      <c r="D5" s="4" t="s">
        <v>21</v>
      </c>
      <c r="E5" s="3" t="s">
        <v>177</v>
      </c>
      <c r="F5" s="3" t="s">
        <v>178</v>
      </c>
      <c r="G5" s="5" t="s">
        <v>34</v>
      </c>
      <c r="H5" s="3" t="s">
        <v>177</v>
      </c>
      <c r="I5" s="3" t="s">
        <v>178</v>
      </c>
      <c r="J5" s="5" t="s">
        <v>34</v>
      </c>
      <c r="K5" s="3" t="s">
        <v>177</v>
      </c>
      <c r="L5" s="3" t="s">
        <v>178</v>
      </c>
      <c r="M5" s="5" t="s">
        <v>34</v>
      </c>
      <c r="N5" s="3" t="s">
        <v>177</v>
      </c>
      <c r="O5" s="3" t="s">
        <v>178</v>
      </c>
      <c r="P5" s="5" t="s">
        <v>34</v>
      </c>
      <c r="Q5" s="3" t="s">
        <v>177</v>
      </c>
      <c r="R5" s="3" t="s">
        <v>178</v>
      </c>
      <c r="S5" s="5" t="s">
        <v>34</v>
      </c>
    </row>
    <row r="6" spans="1:23" ht="21" customHeight="1" x14ac:dyDescent="0.35">
      <c r="A6" s="7" t="s">
        <v>42</v>
      </c>
      <c r="B6" s="8">
        <f>'รวมทั้งหมด '!B11</f>
        <v>89</v>
      </c>
      <c r="C6" s="8">
        <f>'รวมทั้งหมด '!C11</f>
        <v>90</v>
      </c>
      <c r="D6" s="9">
        <v>1734</v>
      </c>
      <c r="E6" s="10">
        <f>B6*D6/2</f>
        <v>77163</v>
      </c>
      <c r="F6" s="10">
        <f>C6*D6/2</f>
        <v>78030</v>
      </c>
      <c r="G6" s="11">
        <f>E6+F6</f>
        <v>155193</v>
      </c>
      <c r="H6" s="10">
        <f>E6*0.6</f>
        <v>46297.799999999996</v>
      </c>
      <c r="I6" s="10">
        <f t="shared" ref="H6:I7" si="0">F6*0.6</f>
        <v>46818</v>
      </c>
      <c r="J6" s="12">
        <f>H6+I6</f>
        <v>93115.799999999988</v>
      </c>
      <c r="K6" s="10">
        <f>E6*0.35</f>
        <v>27007.05</v>
      </c>
      <c r="L6" s="10">
        <f>F6*0.35</f>
        <v>27310.5</v>
      </c>
      <c r="M6" s="11">
        <f>K6+L6</f>
        <v>54317.55</v>
      </c>
      <c r="N6" s="10">
        <f>E6*0.05</f>
        <v>3858.15</v>
      </c>
      <c r="O6" s="10">
        <f>F6*0.05</f>
        <v>3901.5</v>
      </c>
      <c r="P6" s="265">
        <f>N6+O6</f>
        <v>7759.65</v>
      </c>
      <c r="Q6" s="13">
        <f>E6-N6</f>
        <v>73304.850000000006</v>
      </c>
      <c r="R6" s="13">
        <f>F6-O6</f>
        <v>74128.5</v>
      </c>
      <c r="S6" s="14">
        <f>Q6+R6</f>
        <v>147433.35</v>
      </c>
    </row>
    <row r="7" spans="1:23" ht="21" customHeight="1" x14ac:dyDescent="0.35">
      <c r="A7" s="5" t="s">
        <v>43</v>
      </c>
      <c r="B7" s="5">
        <f>'รวมทั้งหมด '!B18</f>
        <v>415</v>
      </c>
      <c r="C7" s="5">
        <f>'รวมทั้งหมด '!C18</f>
        <v>415</v>
      </c>
      <c r="D7" s="9">
        <v>1938</v>
      </c>
      <c r="E7" s="15">
        <f>B7*D7/2</f>
        <v>402135</v>
      </c>
      <c r="F7" s="15">
        <f>C7*D7/2</f>
        <v>402135</v>
      </c>
      <c r="G7" s="16">
        <f>E7+F7</f>
        <v>804270</v>
      </c>
      <c r="H7" s="15">
        <f t="shared" si="0"/>
        <v>241281</v>
      </c>
      <c r="I7" s="15">
        <f t="shared" si="0"/>
        <v>241281</v>
      </c>
      <c r="J7" s="16">
        <f>H7+I7</f>
        <v>482562</v>
      </c>
      <c r="K7" s="10">
        <f>E7*0.35</f>
        <v>140747.25</v>
      </c>
      <c r="L7" s="10">
        <f t="shared" ref="L7" si="1">F7*0.3</f>
        <v>120640.5</v>
      </c>
      <c r="M7" s="16">
        <f>K7+L7</f>
        <v>261387.75</v>
      </c>
      <c r="N7" s="10">
        <f>E7*0.05</f>
        <v>20106.75</v>
      </c>
      <c r="O7" s="10">
        <f>F7*0.05</f>
        <v>20106.75</v>
      </c>
      <c r="P7" s="266">
        <f>N7+O7</f>
        <v>40213.5</v>
      </c>
      <c r="Q7" s="17">
        <f t="shared" ref="Q7:R7" si="2">E7-N7</f>
        <v>382028.25</v>
      </c>
      <c r="R7" s="17">
        <f t="shared" si="2"/>
        <v>382028.25</v>
      </c>
      <c r="S7" s="18">
        <f>Q7+R7</f>
        <v>764056.5</v>
      </c>
    </row>
    <row r="8" spans="1:23" ht="21" customHeight="1" x14ac:dyDescent="0.35">
      <c r="A8" s="5" t="s">
        <v>34</v>
      </c>
      <c r="B8" s="5">
        <f>SUM(B6:B7)</f>
        <v>504</v>
      </c>
      <c r="C8" s="5">
        <f>SUM(C6:C7)</f>
        <v>505</v>
      </c>
      <c r="D8" s="19"/>
      <c r="E8" s="15">
        <f t="shared" ref="E8:P8" si="3">SUM(E6:E7)</f>
        <v>479298</v>
      </c>
      <c r="F8" s="15">
        <f t="shared" si="3"/>
        <v>480165</v>
      </c>
      <c r="G8" s="15">
        <f>SUM(G6:G7)</f>
        <v>959463</v>
      </c>
      <c r="H8" s="15">
        <f t="shared" si="3"/>
        <v>287578.8</v>
      </c>
      <c r="I8" s="15">
        <f t="shared" si="3"/>
        <v>288099</v>
      </c>
      <c r="J8" s="15">
        <f t="shared" si="3"/>
        <v>575677.80000000005</v>
      </c>
      <c r="K8" s="15">
        <f t="shared" si="3"/>
        <v>167754.29999999999</v>
      </c>
      <c r="L8" s="15">
        <f t="shared" si="3"/>
        <v>147951</v>
      </c>
      <c r="M8" s="15">
        <f>SUM(M6:M7)</f>
        <v>315705.3</v>
      </c>
      <c r="N8" s="15">
        <f t="shared" si="3"/>
        <v>23964.9</v>
      </c>
      <c r="O8" s="15">
        <f t="shared" si="3"/>
        <v>24008.25</v>
      </c>
      <c r="P8" s="267">
        <f t="shared" si="3"/>
        <v>47973.15</v>
      </c>
      <c r="Q8" s="33">
        <f>SUM(Q6:Q7)</f>
        <v>455333.1</v>
      </c>
      <c r="R8" s="36">
        <f>SUM(R6:R7)</f>
        <v>456156.75</v>
      </c>
      <c r="S8" s="32">
        <f>SUM(S6:S7)</f>
        <v>911489.85</v>
      </c>
    </row>
    <row r="9" spans="1:23" ht="21" customHeight="1" x14ac:dyDescent="0.35">
      <c r="A9" s="43"/>
      <c r="B9" s="43"/>
      <c r="C9" s="43"/>
      <c r="D9" s="20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23" ht="21" customHeight="1" x14ac:dyDescent="0.35">
      <c r="A10" s="20"/>
      <c r="B10" s="20"/>
      <c r="C10" s="20"/>
      <c r="D10" s="20"/>
      <c r="E10" s="20"/>
      <c r="F10" s="20"/>
      <c r="G10" s="20"/>
      <c r="H10" s="21"/>
      <c r="I10" s="21"/>
      <c r="J10" s="21"/>
      <c r="K10" s="21"/>
      <c r="L10" s="22"/>
      <c r="M10" s="20"/>
    </row>
    <row r="11" spans="1:23" ht="21" customHeight="1" x14ac:dyDescent="0.35">
      <c r="A11" s="381" t="s">
        <v>209</v>
      </c>
      <c r="B11" s="381"/>
      <c r="C11" s="381"/>
      <c r="D11" s="381"/>
      <c r="E11" s="381"/>
      <c r="F11" s="381"/>
      <c r="G11" s="381"/>
      <c r="H11" s="381"/>
      <c r="I11" s="381"/>
      <c r="J11" s="375" t="s">
        <v>44</v>
      </c>
    </row>
    <row r="12" spans="1:23" ht="21" customHeight="1" x14ac:dyDescent="0.35">
      <c r="A12" s="314" t="s">
        <v>112</v>
      </c>
      <c r="B12" s="315"/>
      <c r="C12" s="313"/>
      <c r="D12" s="312" t="s">
        <v>137</v>
      </c>
      <c r="E12" s="377"/>
      <c r="F12" s="312" t="s">
        <v>115</v>
      </c>
      <c r="G12" s="318"/>
      <c r="H12" s="312" t="s">
        <v>34</v>
      </c>
      <c r="I12" s="318"/>
      <c r="J12" s="376"/>
      <c r="L12" s="382" t="s">
        <v>192</v>
      </c>
      <c r="M12" s="383"/>
      <c r="N12" s="46" t="s">
        <v>44</v>
      </c>
      <c r="O12" s="27"/>
      <c r="P12" s="311" t="s">
        <v>192</v>
      </c>
      <c r="Q12" s="311"/>
      <c r="R12" s="311"/>
      <c r="S12" s="311"/>
      <c r="V12" s="23"/>
      <c r="W12" s="24"/>
    </row>
    <row r="13" spans="1:23" ht="21" customHeight="1" x14ac:dyDescent="0.35">
      <c r="A13" s="28">
        <v>1</v>
      </c>
      <c r="B13" s="366" t="s">
        <v>55</v>
      </c>
      <c r="C13" s="367"/>
      <c r="D13" s="370">
        <f>วิชาการ65!D38</f>
        <v>276500</v>
      </c>
      <c r="E13" s="370"/>
      <c r="F13" s="370">
        <f>วิชาการ65!F38</f>
        <v>271000</v>
      </c>
      <c r="G13" s="370"/>
      <c r="H13" s="371">
        <f>D13+F13</f>
        <v>547500</v>
      </c>
      <c r="I13" s="371"/>
      <c r="J13" s="34">
        <f>H13*100/H17</f>
        <v>60.066484547279728</v>
      </c>
      <c r="L13" s="384">
        <f>วิชาการ65!C38</f>
        <v>148850</v>
      </c>
      <c r="M13" s="385"/>
      <c r="N13" s="38">
        <f>L13*100/L17</f>
        <v>46.023177006035418</v>
      </c>
      <c r="P13" s="390"/>
      <c r="Q13" s="391"/>
      <c r="R13" s="386">
        <v>311574</v>
      </c>
      <c r="S13" s="386"/>
      <c r="V13" s="41"/>
      <c r="W13" s="41"/>
    </row>
    <row r="14" spans="1:23" ht="21" customHeight="1" x14ac:dyDescent="0.35">
      <c r="A14" s="28">
        <v>2</v>
      </c>
      <c r="B14" s="366" t="s">
        <v>113</v>
      </c>
      <c r="C14" s="367"/>
      <c r="D14" s="370">
        <f>บริหารงานทั่วไป65!D21</f>
        <v>137728</v>
      </c>
      <c r="E14" s="370"/>
      <c r="F14" s="370">
        <f>บริหารงานทั่วไป65!F21</f>
        <v>132657</v>
      </c>
      <c r="G14" s="370"/>
      <c r="H14" s="371">
        <f t="shared" ref="H14" si="4">D14+F14</f>
        <v>270385</v>
      </c>
      <c r="I14" s="371"/>
      <c r="J14" s="34">
        <f>H14*100/H17</f>
        <v>29.664066528431469</v>
      </c>
      <c r="L14" s="384">
        <f>บริหารงานทั่วไป65!C21</f>
        <v>96574</v>
      </c>
      <c r="M14" s="385"/>
      <c r="N14" s="39">
        <f>L14*100/L17</f>
        <v>29.859874344513702</v>
      </c>
      <c r="O14" s="29"/>
      <c r="P14" s="392"/>
      <c r="Q14" s="393"/>
      <c r="R14" s="394">
        <f>L17</f>
        <v>323424</v>
      </c>
      <c r="S14" s="394"/>
    </row>
    <row r="15" spans="1:23" ht="21" customHeight="1" x14ac:dyDescent="0.35">
      <c r="A15" s="28">
        <v>3</v>
      </c>
      <c r="B15" s="366" t="s">
        <v>56</v>
      </c>
      <c r="C15" s="367"/>
      <c r="D15" s="370">
        <f>บุคคล65!D11</f>
        <v>33000</v>
      </c>
      <c r="E15" s="370"/>
      <c r="F15" s="370">
        <f>บุคคล65!F11</f>
        <v>44500</v>
      </c>
      <c r="G15" s="370"/>
      <c r="H15" s="371">
        <f>D15+F15</f>
        <v>77500</v>
      </c>
      <c r="I15" s="371"/>
      <c r="J15" s="34">
        <f>H15*100/H17+0.01</f>
        <v>8.5125617395692768</v>
      </c>
      <c r="L15" s="384">
        <f>บุคคล65!C11</f>
        <v>61000</v>
      </c>
      <c r="M15" s="385"/>
      <c r="N15" s="39">
        <f>L15*100/L17</f>
        <v>18.860690610467991</v>
      </c>
      <c r="P15" s="389" t="s">
        <v>54</v>
      </c>
      <c r="Q15" s="389"/>
      <c r="R15" s="387">
        <f>R13-L17</f>
        <v>-11850</v>
      </c>
      <c r="S15" s="388"/>
    </row>
    <row r="16" spans="1:23" ht="21" customHeight="1" x14ac:dyDescent="0.35">
      <c r="A16" s="28">
        <v>4</v>
      </c>
      <c r="B16" s="366" t="s">
        <v>91</v>
      </c>
      <c r="C16" s="367"/>
      <c r="D16" s="370">
        <f>งบประมาณ65!D9</f>
        <v>8105</v>
      </c>
      <c r="E16" s="370"/>
      <c r="F16" s="370">
        <f>งบประมาณ65!F9</f>
        <v>8000</v>
      </c>
      <c r="G16" s="370"/>
      <c r="H16" s="371">
        <f>D16+F16</f>
        <v>16105</v>
      </c>
      <c r="I16" s="371"/>
      <c r="J16" s="34">
        <f>H16*100/H17</f>
        <v>1.7668871847195251</v>
      </c>
      <c r="L16" s="384">
        <f>งบประมาณ65!C9</f>
        <v>17000</v>
      </c>
      <c r="M16" s="385"/>
      <c r="N16" s="39">
        <f>L16*100/L17</f>
        <v>5.2562580389828835</v>
      </c>
      <c r="O16" s="29"/>
    </row>
    <row r="17" spans="1:21" ht="21" customHeight="1" x14ac:dyDescent="0.35">
      <c r="A17" s="311" t="s">
        <v>35</v>
      </c>
      <c r="B17" s="311"/>
      <c r="C17" s="311"/>
      <c r="D17" s="372">
        <f>SUM(D13:E16)</f>
        <v>455333</v>
      </c>
      <c r="E17" s="372"/>
      <c r="F17" s="373">
        <f>SUM(F13:G16)</f>
        <v>456157</v>
      </c>
      <c r="G17" s="373"/>
      <c r="H17" s="374">
        <f>D17+F17</f>
        <v>911490</v>
      </c>
      <c r="I17" s="374"/>
      <c r="J17" s="35">
        <f>SUM(J13:J16)-0.01</f>
        <v>99.999999999999986</v>
      </c>
      <c r="K17" s="20"/>
      <c r="L17" s="402">
        <f>L13+L15+L16+L14</f>
        <v>323424</v>
      </c>
      <c r="M17" s="402"/>
      <c r="N17" s="40">
        <f>SUM(N13:N16)</f>
        <v>100</v>
      </c>
      <c r="O17" s="30"/>
      <c r="R17" s="30"/>
      <c r="S17" s="31"/>
    </row>
    <row r="18" spans="1:21" ht="21" customHeight="1" x14ac:dyDescent="0.35">
      <c r="A18" s="20"/>
      <c r="B18" s="20"/>
      <c r="C18" s="20"/>
      <c r="D18" s="368"/>
      <c r="E18" s="368"/>
      <c r="F18" s="369"/>
      <c r="G18" s="369"/>
      <c r="H18" s="20"/>
      <c r="I18" s="20"/>
      <c r="J18" s="20"/>
      <c r="K18" s="20"/>
      <c r="L18" s="25"/>
      <c r="M18" s="25"/>
      <c r="N18" s="26"/>
      <c r="O18" s="37"/>
      <c r="S18" s="26"/>
      <c r="U18" s="190"/>
    </row>
    <row r="19" spans="1:21" ht="21" customHeight="1" x14ac:dyDescent="0.35">
      <c r="A19" s="378" t="s">
        <v>210</v>
      </c>
      <c r="B19" s="379"/>
      <c r="C19" s="379"/>
      <c r="D19" s="379"/>
      <c r="E19" s="379"/>
      <c r="F19" s="379"/>
      <c r="G19" s="379"/>
      <c r="H19" s="379"/>
      <c r="I19" s="380"/>
      <c r="J19" s="375" t="s">
        <v>44</v>
      </c>
      <c r="K19" s="20"/>
      <c r="L19" s="20"/>
      <c r="M19" s="20"/>
    </row>
    <row r="20" spans="1:21" ht="21" customHeight="1" x14ac:dyDescent="0.35">
      <c r="A20" s="314" t="s">
        <v>112</v>
      </c>
      <c r="B20" s="315"/>
      <c r="C20" s="313"/>
      <c r="D20" s="312" t="s">
        <v>180</v>
      </c>
      <c r="E20" s="377"/>
      <c r="F20" s="312" t="s">
        <v>178</v>
      </c>
      <c r="G20" s="318"/>
      <c r="H20" s="312" t="s">
        <v>34</v>
      </c>
      <c r="I20" s="318"/>
      <c r="J20" s="376"/>
      <c r="K20" s="20"/>
      <c r="L20" s="20"/>
      <c r="M20" s="20"/>
    </row>
    <row r="21" spans="1:21" ht="21" customHeight="1" x14ac:dyDescent="0.35">
      <c r="A21" s="28">
        <v>1</v>
      </c>
      <c r="B21" s="366" t="s">
        <v>55</v>
      </c>
      <c r="C21" s="367"/>
      <c r="D21" s="370">
        <f>D13+$L13</f>
        <v>425350</v>
      </c>
      <c r="E21" s="370"/>
      <c r="F21" s="370">
        <f>F13</f>
        <v>271000</v>
      </c>
      <c r="G21" s="370"/>
      <c r="H21" s="371">
        <f>D21+F21</f>
        <v>696350</v>
      </c>
      <c r="I21" s="371"/>
      <c r="J21" s="34">
        <f>H21*100/H25</f>
        <v>56.388542036125592</v>
      </c>
      <c r="K21" s="20"/>
      <c r="L21" s="20"/>
      <c r="M21" s="20"/>
    </row>
    <row r="22" spans="1:21" ht="21" customHeight="1" x14ac:dyDescent="0.35">
      <c r="A22" s="28">
        <v>2</v>
      </c>
      <c r="B22" s="366" t="s">
        <v>113</v>
      </c>
      <c r="C22" s="367"/>
      <c r="D22" s="370">
        <f>D14+$L14</f>
        <v>234302</v>
      </c>
      <c r="E22" s="370"/>
      <c r="F22" s="370">
        <f t="shared" ref="F22:F24" si="5">F14</f>
        <v>132657</v>
      </c>
      <c r="G22" s="370"/>
      <c r="H22" s="371">
        <f t="shared" ref="H22" si="6">D22+F22</f>
        <v>366959</v>
      </c>
      <c r="I22" s="371"/>
      <c r="J22" s="34">
        <f>H22*100/H25</f>
        <v>29.715348599173709</v>
      </c>
      <c r="K22" s="20"/>
      <c r="L22" s="20"/>
      <c r="M22" s="20"/>
    </row>
    <row r="23" spans="1:21" ht="21" customHeight="1" x14ac:dyDescent="0.35">
      <c r="A23" s="28">
        <v>3</v>
      </c>
      <c r="B23" s="366" t="s">
        <v>56</v>
      </c>
      <c r="C23" s="367"/>
      <c r="D23" s="370">
        <f>D15+$L15</f>
        <v>94000</v>
      </c>
      <c r="E23" s="370"/>
      <c r="F23" s="370">
        <f t="shared" si="5"/>
        <v>44500</v>
      </c>
      <c r="G23" s="370"/>
      <c r="H23" s="371">
        <f>D23+F23</f>
        <v>138500</v>
      </c>
      <c r="I23" s="371"/>
      <c r="J23" s="34">
        <f>H23*100/H25+0.01</f>
        <v>11.225355887130602</v>
      </c>
      <c r="K23" s="20"/>
      <c r="L23" s="20"/>
      <c r="M23" s="20"/>
    </row>
    <row r="24" spans="1:21" ht="21" customHeight="1" x14ac:dyDescent="0.35">
      <c r="A24" s="28">
        <v>4</v>
      </c>
      <c r="B24" s="366" t="s">
        <v>91</v>
      </c>
      <c r="C24" s="367"/>
      <c r="D24" s="370">
        <f>D16+$L16</f>
        <v>25105</v>
      </c>
      <c r="E24" s="370"/>
      <c r="F24" s="370">
        <f t="shared" si="5"/>
        <v>8000</v>
      </c>
      <c r="G24" s="370"/>
      <c r="H24" s="371">
        <f>D24+F24</f>
        <v>33105</v>
      </c>
      <c r="I24" s="371"/>
      <c r="J24" s="34">
        <f>H24*100/H25</f>
        <v>2.6807534775700979</v>
      </c>
      <c r="K24" s="20"/>
      <c r="L24" s="20"/>
      <c r="M24" s="20"/>
    </row>
    <row r="25" spans="1:21" ht="21" customHeight="1" x14ac:dyDescent="0.35">
      <c r="A25" s="311" t="s">
        <v>35</v>
      </c>
      <c r="B25" s="311"/>
      <c r="C25" s="311"/>
      <c r="D25" s="372">
        <f>SUM(D21:E24)</f>
        <v>778757</v>
      </c>
      <c r="E25" s="372"/>
      <c r="F25" s="373">
        <f>SUM(F21:G24)</f>
        <v>456157</v>
      </c>
      <c r="G25" s="373"/>
      <c r="H25" s="374">
        <f>D25+F25</f>
        <v>1234914</v>
      </c>
      <c r="I25" s="374"/>
      <c r="J25" s="35">
        <f>SUM(J21:J24)-0.01</f>
        <v>100</v>
      </c>
      <c r="K25" s="20"/>
      <c r="L25" s="20"/>
      <c r="M25" s="20"/>
    </row>
    <row r="26" spans="1:21" ht="21" customHeight="1" x14ac:dyDescent="0.3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21" ht="21" customHeight="1" x14ac:dyDescent="0.3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</sheetData>
  <mergeCells count="73">
    <mergeCell ref="L17:M17"/>
    <mergeCell ref="A17:C17"/>
    <mergeCell ref="F12:G12"/>
    <mergeCell ref="A12:C12"/>
    <mergeCell ref="H12:I12"/>
    <mergeCell ref="H13:I13"/>
    <mergeCell ref="H16:I16"/>
    <mergeCell ref="D13:E13"/>
    <mergeCell ref="L16:M16"/>
    <mergeCell ref="L14:M14"/>
    <mergeCell ref="F13:G13"/>
    <mergeCell ref="F16:G16"/>
    <mergeCell ref="F15:G15"/>
    <mergeCell ref="H17:I17"/>
    <mergeCell ref="H15:I15"/>
    <mergeCell ref="H14:I14"/>
    <mergeCell ref="D15:E15"/>
    <mergeCell ref="F14:G14"/>
    <mergeCell ref="D17:E17"/>
    <mergeCell ref="D14:E14"/>
    <mergeCell ref="D16:E16"/>
    <mergeCell ref="F17:G17"/>
    <mergeCell ref="A2:S2"/>
    <mergeCell ref="E4:G4"/>
    <mergeCell ref="H4:J4"/>
    <mergeCell ref="K4:M4"/>
    <mergeCell ref="N4:P4"/>
    <mergeCell ref="Q4:S4"/>
    <mergeCell ref="A4:C4"/>
    <mergeCell ref="L15:M15"/>
    <mergeCell ref="R13:S13"/>
    <mergeCell ref="R15:S15"/>
    <mergeCell ref="P15:Q15"/>
    <mergeCell ref="P12:S12"/>
    <mergeCell ref="P13:Q14"/>
    <mergeCell ref="R14:S14"/>
    <mergeCell ref="A11:I11"/>
    <mergeCell ref="J11:J12"/>
    <mergeCell ref="D12:E12"/>
    <mergeCell ref="L12:M12"/>
    <mergeCell ref="L13:M13"/>
    <mergeCell ref="J19:J20"/>
    <mergeCell ref="A20:C20"/>
    <mergeCell ref="D21:E21"/>
    <mergeCell ref="F21:G21"/>
    <mergeCell ref="H21:I21"/>
    <mergeCell ref="D20:E20"/>
    <mergeCell ref="F20:G20"/>
    <mergeCell ref="A19:I19"/>
    <mergeCell ref="H20:I20"/>
    <mergeCell ref="A25:C25"/>
    <mergeCell ref="D25:E25"/>
    <mergeCell ref="F25:G25"/>
    <mergeCell ref="H25:I25"/>
    <mergeCell ref="D22:E22"/>
    <mergeCell ref="F22:G22"/>
    <mergeCell ref="H22:I22"/>
    <mergeCell ref="D23:E23"/>
    <mergeCell ref="F23:G23"/>
    <mergeCell ref="H23:I23"/>
    <mergeCell ref="B22:C22"/>
    <mergeCell ref="B23:C23"/>
    <mergeCell ref="B24:C24"/>
    <mergeCell ref="D18:E18"/>
    <mergeCell ref="F18:G18"/>
    <mergeCell ref="D24:E24"/>
    <mergeCell ref="F24:G24"/>
    <mergeCell ref="H24:I24"/>
    <mergeCell ref="B15:C15"/>
    <mergeCell ref="B13:C13"/>
    <mergeCell ref="B14:C14"/>
    <mergeCell ref="B16:C16"/>
    <mergeCell ref="B21:C21"/>
  </mergeCells>
  <phoneticPr fontId="0" type="noConversion"/>
  <pageMargins left="0.31496062992125984" right="0.31496062992125984" top="0.74803149606299213" bottom="0.74803149606299213" header="0.31496062992125984" footer="0.31496062992125984"/>
  <pageSetup paperSize="9" scale="90" orientation="landscape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workbookViewId="0">
      <selection activeCell="Q7" sqref="Q7"/>
    </sheetView>
  </sheetViews>
  <sheetFormatPr defaultRowHeight="12.75" x14ac:dyDescent="0.2"/>
  <cols>
    <col min="1" max="2" width="8.7109375" style="166" customWidth="1"/>
    <col min="3" max="3" width="8.85546875" style="166" customWidth="1"/>
    <col min="4" max="5" width="9.7109375" style="166" customWidth="1"/>
    <col min="6" max="6" width="9.85546875" style="166" customWidth="1"/>
    <col min="7" max="7" width="11.28515625" style="166" customWidth="1"/>
    <col min="8" max="8" width="9.5703125" style="166" customWidth="1"/>
    <col min="9" max="9" width="9.7109375" style="166" customWidth="1"/>
    <col min="10" max="10" width="11.85546875" style="166" customWidth="1"/>
    <col min="11" max="11" width="8.85546875" style="166" customWidth="1"/>
    <col min="12" max="12" width="8.7109375" style="166" customWidth="1"/>
    <col min="13" max="13" width="10.140625" style="166" customWidth="1"/>
    <col min="14" max="14" width="11.42578125" style="166" customWidth="1"/>
    <col min="15" max="15" width="5.85546875" style="166" customWidth="1"/>
    <col min="16" max="16" width="7.7109375" style="166" hidden="1" customWidth="1"/>
    <col min="17" max="16384" width="9.140625" style="166"/>
  </cols>
  <sheetData>
    <row r="1" spans="1:29" ht="26.25" x14ac:dyDescent="0.55000000000000004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 t="s">
        <v>108</v>
      </c>
      <c r="N1" s="187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</row>
    <row r="2" spans="1:29" ht="14.25" customHeight="1" x14ac:dyDescent="0.5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8"/>
      <c r="M2" s="168"/>
      <c r="N2" s="168"/>
      <c r="O2" s="168"/>
      <c r="P2" s="168"/>
    </row>
    <row r="3" spans="1:29" s="189" customFormat="1" ht="21" x14ac:dyDescent="0.35">
      <c r="A3" s="406" t="s">
        <v>181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188"/>
      <c r="P3" s="188"/>
    </row>
    <row r="4" spans="1:29" ht="16.5" customHeight="1" x14ac:dyDescent="0.35">
      <c r="A4" s="185"/>
      <c r="B4" s="185"/>
      <c r="C4" s="185"/>
      <c r="D4" s="186"/>
      <c r="E4" s="185"/>
      <c r="F4" s="185"/>
      <c r="G4" s="185"/>
      <c r="H4" s="185"/>
      <c r="I4" s="185"/>
      <c r="J4" s="185"/>
      <c r="K4" s="185"/>
      <c r="L4" s="185"/>
      <c r="M4" s="185"/>
      <c r="N4" s="186"/>
      <c r="O4" s="188"/>
      <c r="P4" s="188"/>
    </row>
    <row r="5" spans="1:29" ht="21" customHeight="1" x14ac:dyDescent="0.35">
      <c r="A5" s="407" t="s">
        <v>36</v>
      </c>
      <c r="B5" s="408"/>
      <c r="C5" s="409"/>
      <c r="D5" s="169" t="s">
        <v>98</v>
      </c>
      <c r="E5" s="407" t="s">
        <v>38</v>
      </c>
      <c r="F5" s="408"/>
      <c r="G5" s="409"/>
      <c r="H5" s="410" t="s">
        <v>99</v>
      </c>
      <c r="I5" s="411"/>
      <c r="J5" s="412"/>
      <c r="K5" s="410" t="s">
        <v>100</v>
      </c>
      <c r="L5" s="411"/>
      <c r="M5" s="412"/>
      <c r="N5" s="413" t="s">
        <v>34</v>
      </c>
      <c r="O5" s="170"/>
      <c r="P5" s="170"/>
      <c r="Q5" s="403"/>
      <c r="R5" s="404"/>
      <c r="S5" s="405"/>
    </row>
    <row r="6" spans="1:29" ht="25.5" customHeight="1" x14ac:dyDescent="0.35">
      <c r="A6" s="135" t="s">
        <v>41</v>
      </c>
      <c r="B6" s="135" t="s">
        <v>177</v>
      </c>
      <c r="C6" s="135" t="s">
        <v>178</v>
      </c>
      <c r="D6" s="162" t="s">
        <v>101</v>
      </c>
      <c r="E6" s="246" t="s">
        <v>177</v>
      </c>
      <c r="F6" s="246" t="s">
        <v>178</v>
      </c>
      <c r="G6" s="132" t="s">
        <v>34</v>
      </c>
      <c r="H6" s="246" t="s">
        <v>177</v>
      </c>
      <c r="I6" s="246" t="s">
        <v>178</v>
      </c>
      <c r="J6" s="223" t="s">
        <v>34</v>
      </c>
      <c r="K6" s="246" t="s">
        <v>177</v>
      </c>
      <c r="L6" s="246" t="s">
        <v>178</v>
      </c>
      <c r="M6" s="224" t="s">
        <v>34</v>
      </c>
      <c r="N6" s="414"/>
      <c r="O6" s="170"/>
      <c r="P6" s="170"/>
    </row>
    <row r="7" spans="1:29" ht="21" x14ac:dyDescent="0.35">
      <c r="A7" s="139" t="s">
        <v>42</v>
      </c>
      <c r="B7" s="139">
        <f>'รวมทั้งหมด '!B11</f>
        <v>89</v>
      </c>
      <c r="C7" s="139">
        <f>'รวมทั้งหมด '!C11</f>
        <v>90</v>
      </c>
      <c r="D7" s="171">
        <v>2600</v>
      </c>
      <c r="E7" s="171">
        <f>B7*D7/2</f>
        <v>115700</v>
      </c>
      <c r="F7" s="171">
        <f>C7*D7/2</f>
        <v>117000</v>
      </c>
      <c r="G7" s="172">
        <f>E7+F7</f>
        <v>232700</v>
      </c>
      <c r="H7" s="221">
        <f t="shared" ref="H7:I9" si="0">B7*1100</f>
        <v>97900</v>
      </c>
      <c r="I7" s="221">
        <f t="shared" si="0"/>
        <v>99000</v>
      </c>
      <c r="J7" s="221">
        <f>H7+I7</f>
        <v>196900</v>
      </c>
      <c r="K7" s="221">
        <f>B7*200</f>
        <v>17800</v>
      </c>
      <c r="L7" s="221">
        <f>C7*200</f>
        <v>18000</v>
      </c>
      <c r="M7" s="174">
        <f>K7+L7</f>
        <v>35800</v>
      </c>
      <c r="N7" s="174">
        <f>J7+M7</f>
        <v>232700</v>
      </c>
      <c r="O7" s="170"/>
      <c r="P7" s="170"/>
    </row>
    <row r="8" spans="1:29" ht="21" x14ac:dyDescent="0.35">
      <c r="A8" s="139" t="s">
        <v>102</v>
      </c>
      <c r="B8" s="130">
        <f>'รวมทั้งหมด '!B12+'รวมทั้งหมด '!B13+'รวมทั้งหมด '!B14</f>
        <v>208</v>
      </c>
      <c r="C8" s="130">
        <f>'รวมทั้งหมด '!C12+'รวมทั้งหมด '!C13+'รวมทั้งหมด '!C14</f>
        <v>206</v>
      </c>
      <c r="D8" s="171">
        <v>2600</v>
      </c>
      <c r="E8" s="171">
        <f t="shared" ref="E8:E9" si="1">B8*D8/2</f>
        <v>270400</v>
      </c>
      <c r="F8" s="171">
        <f>C8*D8/2</f>
        <v>267800</v>
      </c>
      <c r="G8" s="172">
        <f t="shared" ref="G8" si="2">E8+F8</f>
        <v>538200</v>
      </c>
      <c r="H8" s="221">
        <f t="shared" si="0"/>
        <v>228800</v>
      </c>
      <c r="I8" s="221">
        <f t="shared" si="0"/>
        <v>226600</v>
      </c>
      <c r="J8" s="221">
        <f t="shared" ref="J8:J9" si="3">H8+I8</f>
        <v>455400</v>
      </c>
      <c r="K8" s="221">
        <f t="shared" ref="K8" si="4">B8*200</f>
        <v>41600</v>
      </c>
      <c r="L8" s="221">
        <f t="shared" ref="L8" si="5">C8*200</f>
        <v>41200</v>
      </c>
      <c r="M8" s="174">
        <f t="shared" ref="M8:M9" si="6">K8+L8</f>
        <v>82800</v>
      </c>
      <c r="N8" s="174">
        <f t="shared" ref="N8:N9" si="7">J8+M8</f>
        <v>538200</v>
      </c>
      <c r="O8" s="170"/>
      <c r="P8" s="170"/>
    </row>
    <row r="9" spans="1:29" ht="21" x14ac:dyDescent="0.35">
      <c r="A9" s="139" t="s">
        <v>103</v>
      </c>
      <c r="B9" s="130">
        <f>'รวมทั้งหมด '!B15+'รวมทั้งหมด '!B16+'รวมทั้งหมด '!B17</f>
        <v>207</v>
      </c>
      <c r="C9" s="130">
        <f>'รวมทั้งหมด '!C15+'รวมทั้งหมด '!C16+'รวมทั้งหมด '!C17</f>
        <v>209</v>
      </c>
      <c r="D9" s="171">
        <v>2600</v>
      </c>
      <c r="E9" s="171">
        <f t="shared" si="1"/>
        <v>269100</v>
      </c>
      <c r="F9" s="171">
        <f t="shared" ref="F9" si="8">C9*D9/2</f>
        <v>271700</v>
      </c>
      <c r="G9" s="172">
        <f>E9+F9</f>
        <v>540800</v>
      </c>
      <c r="H9" s="221">
        <f t="shared" si="0"/>
        <v>227700</v>
      </c>
      <c r="I9" s="221">
        <f t="shared" si="0"/>
        <v>229900</v>
      </c>
      <c r="J9" s="221">
        <f t="shared" si="3"/>
        <v>457600</v>
      </c>
      <c r="K9" s="221">
        <f>B9*200</f>
        <v>41400</v>
      </c>
      <c r="L9" s="221">
        <f>C9*200</f>
        <v>41800</v>
      </c>
      <c r="M9" s="174">
        <f t="shared" si="6"/>
        <v>83200</v>
      </c>
      <c r="N9" s="174">
        <f t="shared" si="7"/>
        <v>540800</v>
      </c>
      <c r="O9" s="170"/>
      <c r="P9" s="170"/>
    </row>
    <row r="10" spans="1:29" ht="21" x14ac:dyDescent="0.35">
      <c r="A10" s="130" t="s">
        <v>34</v>
      </c>
      <c r="B10" s="130">
        <f>SUM(B7:B9)</f>
        <v>504</v>
      </c>
      <c r="C10" s="130">
        <f>SUM(C7:C9)</f>
        <v>505</v>
      </c>
      <c r="D10" s="175"/>
      <c r="E10" s="173">
        <f t="shared" ref="E10:M10" si="9">SUM(E7:E9)</f>
        <v>655200</v>
      </c>
      <c r="F10" s="173">
        <f>SUM(F7:F9)</f>
        <v>656500</v>
      </c>
      <c r="G10" s="172">
        <f t="shared" si="9"/>
        <v>1311700</v>
      </c>
      <c r="H10" s="174">
        <f>SUM(H7:H9)</f>
        <v>554400</v>
      </c>
      <c r="I10" s="174">
        <f t="shared" si="9"/>
        <v>555500</v>
      </c>
      <c r="J10" s="174">
        <f>SUM(J7:J9)</f>
        <v>1109900</v>
      </c>
      <c r="K10" s="225">
        <f>SUM(K7:K9)</f>
        <v>100800</v>
      </c>
      <c r="L10" s="225">
        <f t="shared" si="9"/>
        <v>101000</v>
      </c>
      <c r="M10" s="174">
        <f t="shared" si="9"/>
        <v>201800</v>
      </c>
      <c r="N10" s="286">
        <f>SUM(N7:N9)</f>
        <v>1311700</v>
      </c>
      <c r="O10" s="170"/>
      <c r="P10" s="170"/>
    </row>
    <row r="11" spans="1:29" x14ac:dyDescent="0.2">
      <c r="H11" s="176"/>
    </row>
  </sheetData>
  <mergeCells count="7">
    <mergeCell ref="Q5:S5"/>
    <mergeCell ref="A3:N3"/>
    <mergeCell ref="A5:C5"/>
    <mergeCell ref="E5:G5"/>
    <mergeCell ref="H5:J5"/>
    <mergeCell ref="K5:M5"/>
    <mergeCell ref="N5:N6"/>
  </mergeCells>
  <pageMargins left="0.51181102362204722" right="0.31496062992125984" top="0.74803149606299213" bottom="0.74803149606299213" header="0.31496062992125984" footer="0.31496062992125984"/>
  <pageSetup paperSize="9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รวมทั้งหมด </vt:lpstr>
      <vt:lpstr>กิจกรรมพัฒนาผู้เรียน</vt:lpstr>
      <vt:lpstr>วิชาการ65</vt:lpstr>
      <vt:lpstr>บริหารงานทั่วไป65</vt:lpstr>
      <vt:lpstr>บุคคล65</vt:lpstr>
      <vt:lpstr>งบประมาณ65</vt:lpstr>
      <vt:lpstr>สรุป</vt:lpstr>
      <vt:lpstr>สรุปเงินบำรุงฯ</vt:lpstr>
      <vt:lpstr>วิชาการ65!Print_Area</vt:lpstr>
    </vt:vector>
  </TitlesOfParts>
  <Company>iLLUSiON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ME</cp:lastModifiedBy>
  <cp:lastPrinted>2023-08-25T15:19:17Z</cp:lastPrinted>
  <dcterms:created xsi:type="dcterms:W3CDTF">2011-06-27T04:11:56Z</dcterms:created>
  <dcterms:modified xsi:type="dcterms:W3CDTF">2023-08-25T15:21:11Z</dcterms:modified>
</cp:coreProperties>
</file>